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a VVG SA\2023_Q4\"/>
    </mc:Choice>
  </mc:AlternateContent>
  <bookViews>
    <workbookView xWindow="0" yWindow="0" windowWidth="28800" windowHeight="13725"/>
  </bookViews>
  <sheets>
    <sheet name="Spr. z Sytuacji Finansowej" sheetId="5" r:id="rId1"/>
    <sheet name="Spr. z Całk. Dochodów 1" sheetId="7" r:id="rId2"/>
    <sheet name="Spr z Całk. Dochodów 2" sheetId="13" r:id="rId3"/>
    <sheet name="Spr z Przepł. Pieniężnych" sheetId="12" r:id="rId4"/>
  </sheets>
  <definedNames>
    <definedName name="_xlnm.Print_Area" localSheetId="3">'Spr z Przepł. Pieniężnych'!$A$1:$AF$18</definedName>
    <definedName name="_xlnm.Print_Area" localSheetId="1">'Spr. z Całk. Dochodów 1'!$A$1:$AF$32</definedName>
    <definedName name="_xlnm.Print_Area" localSheetId="0">'Spr. z Sytuacji Finansowej'!$A$1:$AF$53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2" l="1"/>
  <c r="C12" i="12" s="1"/>
  <c r="C14" i="12" s="1"/>
  <c r="C28" i="13"/>
  <c r="C24" i="13"/>
  <c r="C9" i="13"/>
  <c r="C9" i="7"/>
  <c r="C6" i="7"/>
  <c r="C16" i="5"/>
  <c r="C6" i="13" l="1"/>
  <c r="C16" i="13" s="1"/>
  <c r="C19" i="13" s="1"/>
  <c r="C23" i="13" s="1"/>
  <c r="C25" i="13" s="1"/>
  <c r="C26" i="13" s="1"/>
  <c r="C27" i="13" s="1"/>
  <c r="C16" i="7"/>
  <c r="C19" i="7" s="1"/>
  <c r="C28" i="7" s="1"/>
  <c r="C23" i="7" l="1"/>
  <c r="C25" i="7" s="1"/>
  <c r="C26" i="7" s="1"/>
  <c r="C27" i="7" s="1"/>
  <c r="C39" i="5" l="1"/>
  <c r="C32" i="5"/>
  <c r="C26" i="5"/>
  <c r="C8" i="5"/>
  <c r="C6" i="5" s="1"/>
  <c r="C24" i="5" s="1"/>
  <c r="C49" i="5" l="1"/>
  <c r="D11" i="12"/>
  <c r="D12" i="12" s="1"/>
  <c r="D9" i="13"/>
  <c r="D9" i="7"/>
  <c r="D6" i="7"/>
  <c r="D16" i="5"/>
  <c r="D8" i="5"/>
  <c r="D6" i="5" s="1"/>
  <c r="D39" i="5"/>
  <c r="D32" i="5"/>
  <c r="D26" i="5"/>
  <c r="D6" i="13" l="1"/>
  <c r="D16" i="13" s="1"/>
  <c r="D19" i="13" s="1"/>
  <c r="D28" i="13" s="1"/>
  <c r="D16" i="7"/>
  <c r="D19" i="7" s="1"/>
  <c r="D28" i="7" s="1"/>
  <c r="D49" i="5"/>
  <c r="D24" i="5"/>
  <c r="E11" i="12"/>
  <c r="E12" i="12" s="1"/>
  <c r="E6" i="13"/>
  <c r="E9" i="13"/>
  <c r="E9" i="7"/>
  <c r="E6" i="7"/>
  <c r="E39" i="5"/>
  <c r="E49" i="5" s="1"/>
  <c r="E32" i="5"/>
  <c r="E16" i="5"/>
  <c r="E26" i="5"/>
  <c r="E8" i="5"/>
  <c r="E6" i="5" s="1"/>
  <c r="D23" i="13" l="1"/>
  <c r="D25" i="13" s="1"/>
  <c r="D26" i="13" s="1"/>
  <c r="D27" i="13" s="1"/>
  <c r="D23" i="7"/>
  <c r="D25" i="7" s="1"/>
  <c r="D26" i="7" s="1"/>
  <c r="D27" i="7" s="1"/>
  <c r="E16" i="13"/>
  <c r="E19" i="13" s="1"/>
  <c r="E23" i="13" s="1"/>
  <c r="E25" i="13" s="1"/>
  <c r="E26" i="13" s="1"/>
  <c r="E27" i="13" s="1"/>
  <c r="E16" i="7"/>
  <c r="E19" i="7" s="1"/>
  <c r="E23" i="7" s="1"/>
  <c r="E25" i="7" s="1"/>
  <c r="E26" i="7" s="1"/>
  <c r="E27" i="7" s="1"/>
  <c r="E24" i="5"/>
  <c r="F11" i="12"/>
  <c r="F12" i="12" s="1"/>
  <c r="F9" i="13"/>
  <c r="F6" i="13"/>
  <c r="F16" i="13" s="1"/>
  <c r="F19" i="13" s="1"/>
  <c r="F9" i="7"/>
  <c r="F6" i="7"/>
  <c r="F39" i="5"/>
  <c r="F32" i="5"/>
  <c r="F26" i="5"/>
  <c r="F16" i="5"/>
  <c r="F8" i="5"/>
  <c r="F6" i="5" s="1"/>
  <c r="E28" i="13" l="1"/>
  <c r="E28" i="7"/>
  <c r="F28" i="13"/>
  <c r="F23" i="13"/>
  <c r="F25" i="13" s="1"/>
  <c r="F26" i="13" s="1"/>
  <c r="F27" i="13" s="1"/>
  <c r="F16" i="7"/>
  <c r="F19" i="7" s="1"/>
  <c r="F23" i="7" s="1"/>
  <c r="F25" i="7" s="1"/>
  <c r="F26" i="7" s="1"/>
  <c r="F27" i="7" s="1"/>
  <c r="F28" i="7"/>
  <c r="F49" i="5"/>
  <c r="F24" i="5"/>
  <c r="G11" i="12"/>
  <c r="G12" i="12" s="1"/>
  <c r="G14" i="12" s="1"/>
  <c r="J24" i="13"/>
  <c r="I24" i="13"/>
  <c r="H24" i="13"/>
  <c r="G9" i="13"/>
  <c r="G9" i="7"/>
  <c r="G6" i="7"/>
  <c r="G6" i="13" l="1"/>
  <c r="G16" i="13" s="1"/>
  <c r="G19" i="13" s="1"/>
  <c r="G16" i="7"/>
  <c r="G19" i="7" s="1"/>
  <c r="G28" i="7" s="1"/>
  <c r="G28" i="13" l="1"/>
  <c r="G23" i="13"/>
  <c r="G25" i="13" s="1"/>
  <c r="G26" i="13" s="1"/>
  <c r="G27" i="13" s="1"/>
  <c r="G23" i="7"/>
  <c r="G25" i="7" s="1"/>
  <c r="G26" i="7" s="1"/>
  <c r="G27" i="7" s="1"/>
  <c r="G16" i="5" l="1"/>
  <c r="G39" i="5" l="1"/>
  <c r="G32" i="5"/>
  <c r="G26" i="5"/>
  <c r="G8" i="5"/>
  <c r="G6" i="5" s="1"/>
  <c r="G24" i="5" s="1"/>
  <c r="G49" i="5" l="1"/>
  <c r="H11" i="12"/>
  <c r="H12" i="12" s="1"/>
  <c r="H14" i="12" s="1"/>
  <c r="H9" i="13"/>
  <c r="H6" i="13"/>
  <c r="H9" i="7"/>
  <c r="H6" i="7"/>
  <c r="H16" i="5"/>
  <c r="H8" i="5"/>
  <c r="H6" i="5" s="1"/>
  <c r="H39" i="5"/>
  <c r="H32" i="5"/>
  <c r="H26" i="5"/>
  <c r="H16" i="13" l="1"/>
  <c r="H19" i="13" s="1"/>
  <c r="H16" i="7"/>
  <c r="H19" i="7" s="1"/>
  <c r="H28" i="7" s="1"/>
  <c r="H49" i="5"/>
  <c r="H24" i="5"/>
  <c r="I11" i="12"/>
  <c r="I12" i="12" s="1"/>
  <c r="I14" i="12" s="1"/>
  <c r="I22" i="13"/>
  <c r="H22" i="13" s="1"/>
  <c r="I21" i="13"/>
  <c r="I20" i="13"/>
  <c r="I18" i="13"/>
  <c r="I17" i="13"/>
  <c r="I15" i="13"/>
  <c r="I14" i="13"/>
  <c r="I13" i="13"/>
  <c r="I12" i="13"/>
  <c r="I11" i="13"/>
  <c r="I10" i="13"/>
  <c r="I8" i="13"/>
  <c r="I7" i="13"/>
  <c r="I6" i="13" s="1"/>
  <c r="I9" i="7"/>
  <c r="I6" i="7"/>
  <c r="I16" i="5"/>
  <c r="I24" i="5" s="1"/>
  <c r="I8" i="5"/>
  <c r="I6" i="5" s="1"/>
  <c r="I39" i="5"/>
  <c r="I32" i="5"/>
  <c r="I26" i="5"/>
  <c r="H28" i="13" l="1"/>
  <c r="H23" i="13"/>
  <c r="H23" i="7"/>
  <c r="H25" i="7" s="1"/>
  <c r="H26" i="7" s="1"/>
  <c r="H27" i="7" s="1"/>
  <c r="I9" i="13"/>
  <c r="I16" i="13" s="1"/>
  <c r="I19" i="13" s="1"/>
  <c r="I23" i="13" s="1"/>
  <c r="I25" i="13" s="1"/>
  <c r="I26" i="13" s="1"/>
  <c r="I27" i="13" s="1"/>
  <c r="I16" i="7"/>
  <c r="I19" i="7" s="1"/>
  <c r="I23" i="7" s="1"/>
  <c r="I25" i="7" s="1"/>
  <c r="I26" i="7" s="1"/>
  <c r="I27" i="7" s="1"/>
  <c r="I49" i="5"/>
  <c r="J11" i="12"/>
  <c r="J12" i="12" s="1"/>
  <c r="J14" i="12" s="1"/>
  <c r="J9" i="13"/>
  <c r="J6" i="13"/>
  <c r="J6" i="7"/>
  <c r="J9" i="7"/>
  <c r="J39" i="5"/>
  <c r="J32" i="5"/>
  <c r="J26" i="5"/>
  <c r="J8" i="5"/>
  <c r="J6" i="5" s="1"/>
  <c r="J16" i="5"/>
  <c r="H25" i="13" l="1"/>
  <c r="H26" i="13" s="1"/>
  <c r="H27" i="13" s="1"/>
  <c r="I28" i="13"/>
  <c r="I28" i="7"/>
  <c r="J16" i="13"/>
  <c r="J19" i="13" s="1"/>
  <c r="J23" i="13" s="1"/>
  <c r="J25" i="13" s="1"/>
  <c r="J26" i="13" s="1"/>
  <c r="J27" i="13" s="1"/>
  <c r="J16" i="7"/>
  <c r="J49" i="5"/>
  <c r="J24" i="5"/>
  <c r="K11" i="12"/>
  <c r="L11" i="12"/>
  <c r="K12" i="12"/>
  <c r="K14" i="12" s="1"/>
  <c r="K9" i="13"/>
  <c r="K9" i="7"/>
  <c r="K6" i="7"/>
  <c r="K39" i="5"/>
  <c r="K32" i="5"/>
  <c r="K26" i="5"/>
  <c r="K16" i="5"/>
  <c r="K8" i="5"/>
  <c r="K6" i="5" s="1"/>
  <c r="J19" i="7" l="1"/>
  <c r="J28" i="7" s="1"/>
  <c r="J28" i="13"/>
  <c r="J23" i="7"/>
  <c r="J25" i="7" s="1"/>
  <c r="J26" i="7" s="1"/>
  <c r="J27" i="7" s="1"/>
  <c r="K6" i="13"/>
  <c r="K16" i="13" s="1"/>
  <c r="K19" i="13" s="1"/>
  <c r="K28" i="13" s="1"/>
  <c r="K16" i="7"/>
  <c r="K19" i="7" s="1"/>
  <c r="K28" i="7" s="1"/>
  <c r="K49" i="5"/>
  <c r="K24" i="5"/>
  <c r="L8" i="5"/>
  <c r="L6" i="5" s="1"/>
  <c r="L12" i="12"/>
  <c r="L14" i="12" s="1"/>
  <c r="L9" i="13"/>
  <c r="L6" i="13"/>
  <c r="L9" i="7"/>
  <c r="L6" i="7"/>
  <c r="L39" i="5"/>
  <c r="L32" i="5"/>
  <c r="L26" i="5"/>
  <c r="L16" i="5"/>
  <c r="K23" i="13" l="1"/>
  <c r="K25" i="13" s="1"/>
  <c r="K26" i="13" s="1"/>
  <c r="K27" i="13" s="1"/>
  <c r="K23" i="7"/>
  <c r="K25" i="7" s="1"/>
  <c r="K26" i="7" s="1"/>
  <c r="K27" i="7" s="1"/>
  <c r="L16" i="13"/>
  <c r="L19" i="13" s="1"/>
  <c r="L28" i="13" s="1"/>
  <c r="L16" i="7"/>
  <c r="L19" i="7" s="1"/>
  <c r="L49" i="5"/>
  <c r="L24" i="5"/>
  <c r="L28" i="7"/>
  <c r="L23" i="7"/>
  <c r="L25" i="7" s="1"/>
  <c r="L26" i="7" s="1"/>
  <c r="L27" i="7" s="1"/>
  <c r="M9" i="13"/>
  <c r="M11" i="12"/>
  <c r="M12" i="12" s="1"/>
  <c r="M14" i="12" s="1"/>
  <c r="M9" i="7"/>
  <c r="M6" i="7"/>
  <c r="M39" i="5"/>
  <c r="M32" i="5"/>
  <c r="M26" i="5"/>
  <c r="M16" i="5"/>
  <c r="M6" i="5"/>
  <c r="L23" i="13" l="1"/>
  <c r="L25" i="13" s="1"/>
  <c r="L26" i="13" s="1"/>
  <c r="L27" i="13" s="1"/>
  <c r="M6" i="13"/>
  <c r="M16" i="13" s="1"/>
  <c r="M19" i="13" s="1"/>
  <c r="M16" i="7"/>
  <c r="M19" i="7" s="1"/>
  <c r="M28" i="7" s="1"/>
  <c r="M49" i="5"/>
  <c r="M24" i="5"/>
  <c r="M23" i="7"/>
  <c r="M25" i="7" s="1"/>
  <c r="M26" i="7" s="1"/>
  <c r="M27" i="7" s="1"/>
  <c r="N11" i="12"/>
  <c r="N12" i="12" s="1"/>
  <c r="N14" i="12" s="1"/>
  <c r="N9" i="13"/>
  <c r="N6" i="13"/>
  <c r="N16" i="13" s="1"/>
  <c r="N19" i="13" s="1"/>
  <c r="N23" i="13" s="1"/>
  <c r="N25" i="13" s="1"/>
  <c r="N26" i="13" s="1"/>
  <c r="N27" i="13" s="1"/>
  <c r="N9" i="7"/>
  <c r="N6" i="7"/>
  <c r="N28" i="13" l="1"/>
  <c r="M23" i="13"/>
  <c r="M25" i="13" s="1"/>
  <c r="M26" i="13" s="1"/>
  <c r="M27" i="13" s="1"/>
  <c r="M28" i="13"/>
  <c r="N16" i="7"/>
  <c r="N19" i="7" s="1"/>
  <c r="N23" i="7" s="1"/>
  <c r="N25" i="7" s="1"/>
  <c r="N26" i="7" s="1"/>
  <c r="N27" i="7" s="1"/>
  <c r="N28" i="7" l="1"/>
  <c r="N39" i="5" l="1"/>
  <c r="N32" i="5"/>
  <c r="N26" i="5"/>
  <c r="N16" i="5"/>
  <c r="N6" i="5"/>
  <c r="N49" i="5" l="1"/>
  <c r="N24" i="5"/>
  <c r="O11" i="12"/>
  <c r="O12" i="12" s="1"/>
  <c r="O14" i="12" s="1"/>
  <c r="O9" i="13"/>
  <c r="O6" i="13"/>
  <c r="O9" i="7"/>
  <c r="O6" i="7"/>
  <c r="O16" i="7" s="1"/>
  <c r="O19" i="7" s="1"/>
  <c r="O6" i="5"/>
  <c r="O16" i="13" l="1"/>
  <c r="O19" i="13" s="1"/>
  <c r="O23" i="13" s="1"/>
  <c r="O25" i="13" s="1"/>
  <c r="O26" i="13" s="1"/>
  <c r="O27" i="13" s="1"/>
  <c r="O23" i="7"/>
  <c r="O25" i="7" s="1"/>
  <c r="O26" i="7" s="1"/>
  <c r="O27" i="7" s="1"/>
  <c r="O28" i="7"/>
  <c r="O28" i="13" l="1"/>
  <c r="O39" i="5" l="1"/>
  <c r="O32" i="5"/>
  <c r="O26" i="5"/>
  <c r="O16" i="5"/>
  <c r="O49" i="5" l="1"/>
  <c r="O24" i="5"/>
  <c r="P11" i="12"/>
  <c r="P12" i="12" s="1"/>
  <c r="P14" i="12" s="1"/>
  <c r="P9" i="13"/>
  <c r="P6" i="13"/>
  <c r="P9" i="7"/>
  <c r="P6" i="7"/>
  <c r="P39" i="5"/>
  <c r="P32" i="5"/>
  <c r="P26" i="5"/>
  <c r="P16" i="5"/>
  <c r="P6" i="5"/>
  <c r="P16" i="13" l="1"/>
  <c r="P19" i="13" s="1"/>
  <c r="P23" i="13" s="1"/>
  <c r="P25" i="13" s="1"/>
  <c r="P26" i="13" s="1"/>
  <c r="P27" i="13" s="1"/>
  <c r="P16" i="7"/>
  <c r="P19" i="7" s="1"/>
  <c r="P28" i="7" s="1"/>
  <c r="P49" i="5"/>
  <c r="P24" i="5"/>
  <c r="Q11" i="12"/>
  <c r="Q12" i="12" s="1"/>
  <c r="Q14" i="12" s="1"/>
  <c r="Q6" i="13"/>
  <c r="AC6" i="5"/>
  <c r="AB6" i="5"/>
  <c r="Q9" i="13"/>
  <c r="Q9" i="7"/>
  <c r="Q6" i="7"/>
  <c r="Q39" i="5"/>
  <c r="Q32" i="5"/>
  <c r="Q26" i="5"/>
  <c r="Q16" i="5"/>
  <c r="Q6" i="5"/>
  <c r="P28" i="13" l="1"/>
  <c r="P23" i="7"/>
  <c r="P25" i="7" s="1"/>
  <c r="P26" i="7" s="1"/>
  <c r="P27" i="7" s="1"/>
  <c r="Q16" i="13"/>
  <c r="Q19" i="13" s="1"/>
  <c r="Q28" i="13" s="1"/>
  <c r="Q16" i="7"/>
  <c r="Q19" i="7" s="1"/>
  <c r="Q23" i="7" s="1"/>
  <c r="Q25" i="7" s="1"/>
  <c r="Q26" i="7" s="1"/>
  <c r="Q27" i="7" s="1"/>
  <c r="Q49" i="5"/>
  <c r="Q24" i="5"/>
  <c r="R9" i="13"/>
  <c r="R6" i="13"/>
  <c r="R26" i="5"/>
  <c r="R16" i="5"/>
  <c r="R16" i="13" l="1"/>
  <c r="R19" i="13" s="1"/>
  <c r="R28" i="13" s="1"/>
  <c r="R23" i="13"/>
  <c r="R25" i="13" s="1"/>
  <c r="R26" i="13" s="1"/>
  <c r="R27" i="13" s="1"/>
  <c r="Q23" i="13"/>
  <c r="Q25" i="13" s="1"/>
  <c r="Q26" i="13" s="1"/>
  <c r="Q27" i="13" s="1"/>
  <c r="Q28" i="7"/>
  <c r="R9" i="7"/>
  <c r="R6" i="7"/>
  <c r="R39" i="5"/>
  <c r="R32" i="5"/>
  <c r="R6" i="5"/>
  <c r="R24" i="5" s="1"/>
  <c r="R49" i="5" l="1"/>
  <c r="R16" i="7"/>
  <c r="R19" i="7" s="1"/>
  <c r="R23" i="7"/>
  <c r="R25" i="7" s="1"/>
  <c r="R26" i="7" s="1"/>
  <c r="R27" i="7" s="1"/>
  <c r="R28" i="7"/>
  <c r="S24" i="13"/>
  <c r="S22" i="13"/>
  <c r="S21" i="13"/>
  <c r="S20" i="13"/>
  <c r="S18" i="13"/>
  <c r="S17" i="13"/>
  <c r="S15" i="13"/>
  <c r="S14" i="13"/>
  <c r="S13" i="13"/>
  <c r="S12" i="13"/>
  <c r="S11" i="13"/>
  <c r="S10" i="13"/>
  <c r="S8" i="13"/>
  <c r="S7" i="13"/>
  <c r="S39" i="5"/>
  <c r="S32" i="5"/>
  <c r="S26" i="5"/>
  <c r="S16" i="5"/>
  <c r="S6" i="5"/>
  <c r="S9" i="13" l="1"/>
  <c r="S24" i="5"/>
  <c r="S49" i="5"/>
  <c r="S11" i="12" l="1"/>
  <c r="S12" i="12" s="1"/>
  <c r="S6" i="13"/>
  <c r="S16" i="13" s="1"/>
  <c r="S19" i="13" s="1"/>
  <c r="S23" i="13" s="1"/>
  <c r="S25" i="13" s="1"/>
  <c r="S26" i="13" s="1"/>
  <c r="S27" i="13" s="1"/>
  <c r="S9" i="7"/>
  <c r="S6" i="7"/>
  <c r="S16" i="7" l="1"/>
  <c r="S19" i="7" s="1"/>
  <c r="T11" i="12"/>
  <c r="T12" i="12" s="1"/>
  <c r="T9" i="13"/>
  <c r="T6" i="13"/>
  <c r="T9" i="7"/>
  <c r="T6" i="7"/>
  <c r="T16" i="7" s="1"/>
  <c r="T19" i="7" s="1"/>
  <c r="T28" i="7" s="1"/>
  <c r="T39" i="5"/>
  <c r="T32" i="5"/>
  <c r="T16" i="5"/>
  <c r="T6" i="5"/>
  <c r="T26" i="5"/>
  <c r="T23" i="7" l="1"/>
  <c r="S28" i="7"/>
  <c r="S28" i="13" s="1"/>
  <c r="S23" i="7"/>
  <c r="S25" i="7" s="1"/>
  <c r="S26" i="7" s="1"/>
  <c r="S27" i="7" s="1"/>
  <c r="T24" i="5"/>
  <c r="T49" i="5"/>
  <c r="T16" i="13"/>
  <c r="T19" i="13" s="1"/>
  <c r="T28" i="13" s="1"/>
  <c r="T25" i="7"/>
  <c r="T26" i="7" s="1"/>
  <c r="T27" i="7" s="1"/>
  <c r="U11" i="12"/>
  <c r="U12" i="12" s="1"/>
  <c r="T23" i="13" l="1"/>
  <c r="T25" i="13" s="1"/>
  <c r="T26" i="13" s="1"/>
  <c r="T27" i="13" s="1"/>
  <c r="V9" i="13"/>
  <c r="W9" i="13"/>
  <c r="X9" i="13"/>
  <c r="Y9" i="13"/>
  <c r="Z9" i="13"/>
  <c r="AA9" i="13"/>
  <c r="AB9" i="13"/>
  <c r="AC9" i="13"/>
  <c r="AD9" i="13"/>
  <c r="AE9" i="13"/>
  <c r="AF9" i="13"/>
  <c r="AG9" i="13"/>
  <c r="AH9" i="13"/>
  <c r="AI9" i="13"/>
  <c r="AJ9" i="13"/>
  <c r="AK9" i="13"/>
  <c r="AL9" i="13"/>
  <c r="AM9" i="13"/>
  <c r="AN9" i="13"/>
  <c r="AO9" i="13"/>
  <c r="AP9" i="13"/>
  <c r="U9" i="13"/>
  <c r="V6" i="13"/>
  <c r="V16" i="13" s="1"/>
  <c r="V19" i="13" s="1"/>
  <c r="W6" i="13"/>
  <c r="X6" i="13"/>
  <c r="Y6" i="13"/>
  <c r="Z6" i="13"/>
  <c r="AA6" i="13"/>
  <c r="AB6" i="13"/>
  <c r="AC6" i="13"/>
  <c r="AD6" i="13"/>
  <c r="AE6" i="13"/>
  <c r="AF6" i="13"/>
  <c r="AG6" i="13"/>
  <c r="AH6" i="13"/>
  <c r="AI6" i="13"/>
  <c r="AJ6" i="13"/>
  <c r="AK6" i="13"/>
  <c r="AL6" i="13"/>
  <c r="AM6" i="13"/>
  <c r="AN6" i="13"/>
  <c r="AO6" i="13"/>
  <c r="AP6" i="13"/>
  <c r="U6" i="13"/>
  <c r="U9" i="7"/>
  <c r="U6" i="7"/>
  <c r="AD16" i="13" l="1"/>
  <c r="AD19" i="13" s="1"/>
  <c r="AL16" i="13"/>
  <c r="AL19" i="13" s="1"/>
  <c r="AJ16" i="13"/>
  <c r="AJ19" i="13" s="1"/>
  <c r="AJ23" i="13" s="1"/>
  <c r="AJ25" i="13" s="1"/>
  <c r="AJ26" i="13" s="1"/>
  <c r="AJ27" i="13" s="1"/>
  <c r="AB16" i="13"/>
  <c r="AB19" i="13" s="1"/>
  <c r="AB28" i="13" s="1"/>
  <c r="AH16" i="13"/>
  <c r="AH19" i="13" s="1"/>
  <c r="AH23" i="13" s="1"/>
  <c r="AH25" i="13" s="1"/>
  <c r="AH26" i="13" s="1"/>
  <c r="AH27" i="13" s="1"/>
  <c r="Z16" i="13"/>
  <c r="Z19" i="13" s="1"/>
  <c r="Z23" i="13" s="1"/>
  <c r="Z25" i="13" s="1"/>
  <c r="Z26" i="13" s="1"/>
  <c r="Z27" i="13" s="1"/>
  <c r="AP16" i="13"/>
  <c r="AP19" i="13" s="1"/>
  <c r="AP28" i="13" s="1"/>
  <c r="AM16" i="13"/>
  <c r="AM19" i="13" s="1"/>
  <c r="AM28" i="13" s="1"/>
  <c r="AE16" i="13"/>
  <c r="AE19" i="13" s="1"/>
  <c r="AE28" i="13" s="1"/>
  <c r="W16" i="13"/>
  <c r="W19" i="13" s="1"/>
  <c r="W28" i="13" s="1"/>
  <c r="AC16" i="13"/>
  <c r="AC19" i="13" s="1"/>
  <c r="AC28" i="13" s="1"/>
  <c r="AI16" i="13"/>
  <c r="AI19" i="13" s="1"/>
  <c r="AI28" i="13" s="1"/>
  <c r="U16" i="13"/>
  <c r="U19" i="13" s="1"/>
  <c r="AA16" i="13"/>
  <c r="AA19" i="13" s="1"/>
  <c r="AA23" i="13" s="1"/>
  <c r="AK16" i="13"/>
  <c r="AK19" i="13" s="1"/>
  <c r="AK23" i="13" s="1"/>
  <c r="AK25" i="13" s="1"/>
  <c r="AK26" i="13" s="1"/>
  <c r="AK27" i="13" s="1"/>
  <c r="U16" i="7"/>
  <c r="U19" i="7" s="1"/>
  <c r="U28" i="7" s="1"/>
  <c r="AO16" i="13"/>
  <c r="AO19" i="13" s="1"/>
  <c r="AO28" i="13" s="1"/>
  <c r="AG16" i="13"/>
  <c r="AG19" i="13" s="1"/>
  <c r="AG23" i="13" s="1"/>
  <c r="AG25" i="13" s="1"/>
  <c r="AG26" i="13" s="1"/>
  <c r="AG27" i="13" s="1"/>
  <c r="Y16" i="13"/>
  <c r="Y19" i="13" s="1"/>
  <c r="Y23" i="13" s="1"/>
  <c r="Y25" i="13" s="1"/>
  <c r="Y26" i="13" s="1"/>
  <c r="Y27" i="13" s="1"/>
  <c r="AN16" i="13"/>
  <c r="AN19" i="13" s="1"/>
  <c r="AN23" i="13" s="1"/>
  <c r="AN25" i="13" s="1"/>
  <c r="AN26" i="13" s="1"/>
  <c r="AN27" i="13" s="1"/>
  <c r="AF16" i="13"/>
  <c r="AF19" i="13" s="1"/>
  <c r="AF23" i="13" s="1"/>
  <c r="AF25" i="13" s="1"/>
  <c r="AF26" i="13" s="1"/>
  <c r="AF27" i="13" s="1"/>
  <c r="X16" i="13"/>
  <c r="X19" i="13" s="1"/>
  <c r="X28" i="13" s="1"/>
  <c r="AJ28" i="13"/>
  <c r="AD28" i="13"/>
  <c r="AD23" i="13"/>
  <c r="AD25" i="13" s="1"/>
  <c r="AD26" i="13" s="1"/>
  <c r="AD27" i="13" s="1"/>
  <c r="AL28" i="13"/>
  <c r="AL23" i="13"/>
  <c r="AL25" i="13" s="1"/>
  <c r="AL26" i="13" s="1"/>
  <c r="AL27" i="13" s="1"/>
  <c r="V28" i="13"/>
  <c r="V23" i="13"/>
  <c r="U26" i="5"/>
  <c r="U32" i="5"/>
  <c r="U39" i="5"/>
  <c r="U16" i="5"/>
  <c r="U6" i="5"/>
  <c r="AM23" i="13" l="1"/>
  <c r="AM25" i="13" s="1"/>
  <c r="AM26" i="13" s="1"/>
  <c r="AM27" i="13" s="1"/>
  <c r="Z28" i="13"/>
  <c r="AK28" i="13"/>
  <c r="AP23" i="13"/>
  <c r="AP25" i="13" s="1"/>
  <c r="AP26" i="13" s="1"/>
  <c r="AP27" i="13" s="1"/>
  <c r="AC23" i="13"/>
  <c r="AC25" i="13" s="1"/>
  <c r="AC26" i="13" s="1"/>
  <c r="AC27" i="13" s="1"/>
  <c r="AI23" i="13"/>
  <c r="AI25" i="13" s="1"/>
  <c r="AI26" i="13" s="1"/>
  <c r="AI27" i="13" s="1"/>
  <c r="AB23" i="13"/>
  <c r="AB25" i="13" s="1"/>
  <c r="AB26" i="13" s="1"/>
  <c r="AB27" i="13" s="1"/>
  <c r="AF28" i="13"/>
  <c r="AH28" i="13"/>
  <c r="AE23" i="13"/>
  <c r="AE25" i="13" s="1"/>
  <c r="AE26" i="13" s="1"/>
  <c r="AE27" i="13" s="1"/>
  <c r="W23" i="13"/>
  <c r="AO23" i="13"/>
  <c r="AO25" i="13" s="1"/>
  <c r="AO26" i="13" s="1"/>
  <c r="AO27" i="13" s="1"/>
  <c r="AA28" i="13"/>
  <c r="AG28" i="13"/>
  <c r="Y28" i="13"/>
  <c r="U23" i="7"/>
  <c r="U25" i="7" s="1"/>
  <c r="U26" i="7" s="1"/>
  <c r="U27" i="7" s="1"/>
  <c r="X23" i="13"/>
  <c r="AN28" i="13"/>
  <c r="U23" i="13"/>
  <c r="U28" i="13"/>
  <c r="U24" i="5"/>
  <c r="U49" i="5"/>
  <c r="V24" i="13"/>
  <c r="U24" i="13" s="1"/>
  <c r="V9" i="7"/>
  <c r="V6" i="7"/>
  <c r="V39" i="5"/>
  <c r="V32" i="5"/>
  <c r="V26" i="5"/>
  <c r="V6" i="5"/>
  <c r="V24" i="5" s="1"/>
  <c r="V16" i="7" l="1"/>
  <c r="V19" i="7" s="1"/>
  <c r="V23" i="7" s="1"/>
  <c r="V25" i="7" s="1"/>
  <c r="V26" i="7" s="1"/>
  <c r="V27" i="7" s="1"/>
  <c r="V25" i="13"/>
  <c r="V26" i="13" s="1"/>
  <c r="V27" i="13" s="1"/>
  <c r="U25" i="13"/>
  <c r="U26" i="13" s="1"/>
  <c r="V49" i="5"/>
  <c r="W11" i="12"/>
  <c r="W12" i="12" s="1"/>
  <c r="W24" i="13"/>
  <c r="W25" i="13" s="1"/>
  <c r="W26" i="13" s="1"/>
  <c r="W27" i="13" s="1"/>
  <c r="W9" i="7"/>
  <c r="W6" i="7"/>
  <c r="W39" i="5"/>
  <c r="W32" i="5"/>
  <c r="W26" i="5"/>
  <c r="W8" i="5"/>
  <c r="W6" i="5" s="1"/>
  <c r="W24" i="5" s="1"/>
  <c r="V28" i="7" l="1"/>
  <c r="W16" i="7"/>
  <c r="W19" i="7" s="1"/>
  <c r="W23" i="7" s="1"/>
  <c r="W25" i="7" s="1"/>
  <c r="W26" i="7" s="1"/>
  <c r="W27" i="7" s="1"/>
  <c r="U27" i="13"/>
  <c r="W49" i="5"/>
  <c r="AB16" i="5"/>
  <c r="AC16" i="5"/>
  <c r="AC32" i="5"/>
  <c r="AC39" i="5"/>
  <c r="AC26" i="5"/>
  <c r="X26" i="5"/>
  <c r="X49" i="5" s="1"/>
  <c r="X16" i="5"/>
  <c r="W28" i="7" l="1"/>
  <c r="AC24" i="5"/>
  <c r="AC49" i="5"/>
  <c r="AA24" i="7"/>
  <c r="AA24" i="13" s="1"/>
  <c r="AA25" i="13" s="1"/>
  <c r="AA26" i="13" s="1"/>
  <c r="AA27" i="13" s="1"/>
  <c r="AA9" i="7"/>
  <c r="AA6" i="7"/>
  <c r="AA16" i="7" l="1"/>
  <c r="AA19" i="7" l="1"/>
  <c r="AA39" i="5"/>
  <c r="AA32" i="5"/>
  <c r="AA26" i="5"/>
  <c r="AA16" i="5"/>
  <c r="AA8" i="5"/>
  <c r="AA6" i="5" s="1"/>
  <c r="AA23" i="7" l="1"/>
  <c r="AA28" i="7"/>
  <c r="AA49" i="5"/>
  <c r="AA24" i="5"/>
  <c r="AA25" i="7" l="1"/>
  <c r="X11" i="12"/>
  <c r="X12" i="12" s="1"/>
  <c r="X24" i="13"/>
  <c r="X25" i="13" s="1"/>
  <c r="X26" i="13" s="1"/>
  <c r="X27" i="13" s="1"/>
  <c r="X9" i="7"/>
  <c r="X6" i="7"/>
  <c r="X24" i="5"/>
  <c r="AA26" i="7" l="1"/>
  <c r="X16" i="7"/>
  <c r="X19" i="7" s="1"/>
  <c r="Y26" i="5"/>
  <c r="Y32" i="5"/>
  <c r="AA27" i="7" l="1"/>
  <c r="X23" i="7"/>
  <c r="X25" i="7" s="1"/>
  <c r="X26" i="7" s="1"/>
  <c r="X27" i="7" s="1"/>
  <c r="X28" i="7"/>
  <c r="Y11" i="12"/>
  <c r="Y12" i="12" s="1"/>
  <c r="AT49" i="5"/>
  <c r="AT48" i="5"/>
  <c r="AS48" i="5"/>
  <c r="AT47" i="5"/>
  <c r="AS47" i="5"/>
  <c r="AT46" i="5"/>
  <c r="AS46" i="5"/>
  <c r="AT45" i="5"/>
  <c r="AS45" i="5"/>
  <c r="AT44" i="5"/>
  <c r="AS44" i="5"/>
  <c r="AT43" i="5"/>
  <c r="AS43" i="5"/>
  <c r="AT42" i="5"/>
  <c r="AS42" i="5"/>
  <c r="AT41" i="5"/>
  <c r="AS41" i="5"/>
  <c r="AT40" i="5"/>
  <c r="AS40" i="5"/>
  <c r="AT39" i="5"/>
  <c r="AS39" i="5"/>
  <c r="AT38" i="5"/>
  <c r="AS38" i="5"/>
  <c r="AT37" i="5"/>
  <c r="AS37" i="5"/>
  <c r="AT36" i="5"/>
  <c r="AS36" i="5"/>
  <c r="AT35" i="5"/>
  <c r="AS35" i="5"/>
  <c r="AT34" i="5"/>
  <c r="AS34" i="5"/>
  <c r="AT33" i="5"/>
  <c r="AS33" i="5"/>
  <c r="AT32" i="5"/>
  <c r="AS32" i="5"/>
  <c r="AT31" i="5"/>
  <c r="AS31" i="5"/>
  <c r="AT30" i="5"/>
  <c r="AS30" i="5"/>
  <c r="AT28" i="5"/>
  <c r="AS28" i="5"/>
  <c r="AT27" i="5"/>
  <c r="AS27" i="5"/>
  <c r="AT26" i="5"/>
  <c r="AS26" i="5"/>
  <c r="AT25" i="5"/>
  <c r="AT24" i="5"/>
  <c r="AS24" i="5"/>
  <c r="AT23" i="5"/>
  <c r="AS23" i="5"/>
  <c r="AT22" i="5"/>
  <c r="AS22" i="5"/>
  <c r="AT21" i="5"/>
  <c r="AS21" i="5"/>
  <c r="AT20" i="5"/>
  <c r="AS20" i="5"/>
  <c r="AT19" i="5"/>
  <c r="AS19" i="5"/>
  <c r="AT18" i="5"/>
  <c r="AS18" i="5"/>
  <c r="AT17" i="5"/>
  <c r="AS17" i="5"/>
  <c r="AT16" i="5"/>
  <c r="AS16" i="5"/>
  <c r="AT14" i="5"/>
  <c r="AS14" i="5"/>
  <c r="AT13" i="5"/>
  <c r="AS13" i="5"/>
  <c r="AT12" i="5"/>
  <c r="AS12" i="5"/>
  <c r="AT11" i="5"/>
  <c r="AS11" i="5"/>
  <c r="AT10" i="5"/>
  <c r="AS10" i="5"/>
  <c r="AT9" i="5"/>
  <c r="AS9" i="5"/>
  <c r="AT8" i="5"/>
  <c r="AS8" i="5"/>
  <c r="AT7" i="5"/>
  <c r="AS7" i="5"/>
  <c r="AT6" i="5"/>
  <c r="AS6" i="5"/>
  <c r="AT4" i="5"/>
  <c r="AS4" i="5"/>
  <c r="Y39" i="5"/>
  <c r="Y49" i="5" s="1"/>
  <c r="Y16" i="5"/>
  <c r="Y8" i="5"/>
  <c r="Y6" i="5" s="1"/>
  <c r="Y6" i="7"/>
  <c r="Y9" i="7"/>
  <c r="Z8" i="5"/>
  <c r="Z6" i="5" s="1"/>
  <c r="Z6" i="7"/>
  <c r="Z9" i="7"/>
  <c r="Z32" i="5"/>
  <c r="Z26" i="5"/>
  <c r="Z16" i="5"/>
  <c r="Z39" i="5"/>
  <c r="AB28" i="7"/>
  <c r="AB23" i="7"/>
  <c r="AB39" i="5"/>
  <c r="AB32" i="5"/>
  <c r="AB26" i="5"/>
  <c r="AB24" i="5"/>
  <c r="AD11" i="12"/>
  <c r="AC11" i="12"/>
  <c r="AC12" i="12" s="1"/>
  <c r="AC14" i="12" s="1"/>
  <c r="AF26" i="7"/>
  <c r="AN9" i="7"/>
  <c r="AN6" i="7"/>
  <c r="AO9" i="7"/>
  <c r="AO6" i="7"/>
  <c r="AP9" i="7"/>
  <c r="AP6" i="7"/>
  <c r="AN39" i="5"/>
  <c r="AN32" i="5"/>
  <c r="AN26" i="5"/>
  <c r="AP39" i="5"/>
  <c r="AP32" i="5"/>
  <c r="AP26" i="5"/>
  <c r="AO39" i="5"/>
  <c r="AO32" i="5"/>
  <c r="AO26" i="5"/>
  <c r="AP16" i="5"/>
  <c r="AP8" i="5"/>
  <c r="AN16" i="5"/>
  <c r="AO16" i="5"/>
  <c r="AO8" i="5"/>
  <c r="AN8" i="5"/>
  <c r="AN11" i="12"/>
  <c r="AN12" i="12" s="1"/>
  <c r="AN14" i="12" s="1"/>
  <c r="AO11" i="12"/>
  <c r="AO12" i="12" s="1"/>
  <c r="AO14" i="12" s="1"/>
  <c r="AP11" i="12"/>
  <c r="AP12" i="12" s="1"/>
  <c r="AP14" i="12" s="1"/>
  <c r="AJ16" i="7"/>
  <c r="AP16" i="7" l="1"/>
  <c r="AP19" i="7" s="1"/>
  <c r="AP23" i="7" s="1"/>
  <c r="AP25" i="7" s="1"/>
  <c r="AP26" i="7" s="1"/>
  <c r="AN16" i="7"/>
  <c r="AN19" i="7" s="1"/>
  <c r="AN23" i="7" s="1"/>
  <c r="AN25" i="7" s="1"/>
  <c r="AN27" i="7" s="1"/>
  <c r="AO16" i="7"/>
  <c r="AO19" i="7" s="1"/>
  <c r="AO23" i="7" s="1"/>
  <c r="AO25" i="7" s="1"/>
  <c r="AO26" i="7" s="1"/>
  <c r="AN6" i="5"/>
  <c r="AN24" i="5" s="1"/>
  <c r="AP6" i="5"/>
  <c r="AP24" i="5" s="1"/>
  <c r="AO6" i="5"/>
  <c r="AO24" i="5" s="1"/>
  <c r="Z24" i="5"/>
  <c r="AN49" i="5"/>
  <c r="AO49" i="5"/>
  <c r="AP49" i="5"/>
  <c r="AB49" i="5"/>
  <c r="Y16" i="7"/>
  <c r="AB25" i="7"/>
  <c r="Z16" i="7"/>
  <c r="Z49" i="5"/>
  <c r="Y24" i="5"/>
  <c r="AP27" i="7" l="1"/>
  <c r="AN26" i="7"/>
  <c r="AO27" i="7"/>
  <c r="Y19" i="7"/>
  <c r="Z19" i="7"/>
  <c r="AB26" i="7"/>
  <c r="AB27" i="7" l="1"/>
  <c r="Z28" i="7"/>
  <c r="Z23" i="7"/>
  <c r="Y23" i="7"/>
  <c r="Y28" i="7"/>
  <c r="Y25" i="7" l="1"/>
  <c r="Z25" i="7"/>
  <c r="Z26" i="7" l="1"/>
  <c r="Y26" i="7"/>
  <c r="Y27" i="7" l="1"/>
  <c r="Z27" i="7"/>
</calcChain>
</file>

<file path=xl/sharedStrings.xml><?xml version="1.0" encoding="utf-8"?>
<sst xmlns="http://schemas.openxmlformats.org/spreadsheetml/2006/main" count="793" uniqueCount="285">
  <si>
    <t xml:space="preserve"> </t>
  </si>
  <si>
    <t>Pozostałe przychody operacyjne</t>
  </si>
  <si>
    <t>Kapitał zapasowy</t>
  </si>
  <si>
    <t>Koszty finansowe</t>
  </si>
  <si>
    <t>Amortyzacja</t>
  </si>
  <si>
    <t>AKTYWA</t>
  </si>
  <si>
    <t>AKTYWA TRWAŁE</t>
  </si>
  <si>
    <t>Rzeczowe aktywa trwałe</t>
  </si>
  <si>
    <t>Wartości niematerialne i prace rozwojowe, w tym:</t>
  </si>
  <si>
    <t xml:space="preserve"> - Koszty zakończonych prac rozwojowych</t>
  </si>
  <si>
    <t xml:space="preserve"> - Pozostałe wartości niematerialne</t>
  </si>
  <si>
    <t xml:space="preserve"> - Wartości niematerialne w realizacji</t>
  </si>
  <si>
    <t>Należności długoterminowe</t>
  </si>
  <si>
    <t>Aktywa z tytułu odroczonego podatku dochodowego</t>
  </si>
  <si>
    <t>Rozliczenia międzyokresowe</t>
  </si>
  <si>
    <t>AKTYWA OBROTOWE</t>
  </si>
  <si>
    <t>Zapasy</t>
  </si>
  <si>
    <t>Należności z tytułu dostaw i usług</t>
  </si>
  <si>
    <t>Pozostałe należności</t>
  </si>
  <si>
    <t>Udzielone pożyczki</t>
  </si>
  <si>
    <t>Środki pieniężne i ich ekwiwalenty</t>
  </si>
  <si>
    <t>AKTYWA RAZEM:</t>
  </si>
  <si>
    <t>PASYWA</t>
  </si>
  <si>
    <t>KAPITAŁ (FUNDUSZ) WŁASNY</t>
  </si>
  <si>
    <t>Kapitał podstawowy</t>
  </si>
  <si>
    <t>Akcje własne</t>
  </si>
  <si>
    <t>Niepodzielony wynik z lat ubiegłych</t>
  </si>
  <si>
    <t>ZOBOWIĄZANIA DŁUGOTERMINOWE</t>
  </si>
  <si>
    <t>Rezerwa z tytułu odroczonego podatku dochodowego</t>
  </si>
  <si>
    <t>Zobowiązania z tyt. świadczeń pracowniczych</t>
  </si>
  <si>
    <t>Pozostałe rezerwy</t>
  </si>
  <si>
    <t>Kredyty i pożyczki</t>
  </si>
  <si>
    <t>Pozostałe zobowiązania długoterminowe</t>
  </si>
  <si>
    <t>ZOBOWIĄZANIA KRÓTKOTERMINOWE</t>
  </si>
  <si>
    <t>Instrumenty pochodne</t>
  </si>
  <si>
    <t>Zobowiązania z tytułu dostaw i usług</t>
  </si>
  <si>
    <t>Pozostałe rezerwy krótkoterminowe</t>
  </si>
  <si>
    <t>PASYWA RAZEM:</t>
  </si>
  <si>
    <t>Usługi obce</t>
  </si>
  <si>
    <t>Przychody finansowe</t>
  </si>
  <si>
    <t>Wyszczególnienie</t>
  </si>
  <si>
    <t>Działalność kontynuowana</t>
  </si>
  <si>
    <t>Przychody ze sprzedaży</t>
  </si>
  <si>
    <t>Koszt wytworzenia na własne potrzeby</t>
  </si>
  <si>
    <t>Zużycie surowców i materiałów</t>
  </si>
  <si>
    <t>Koszt świadczeń pracowniczych</t>
  </si>
  <si>
    <t>Podatki i opłaty</t>
  </si>
  <si>
    <t>Pozostałe koszty</t>
  </si>
  <si>
    <t>Pozostałe koszty operacyjne</t>
  </si>
  <si>
    <t>Udział w wyniku jednostek wycenionych metodą praw własności</t>
  </si>
  <si>
    <t>Podatek dochodowy</t>
  </si>
  <si>
    <t>ZYSK (STRATA) NETTO Z DZIAŁALNOŚCI KONTYNUOWANEJ</t>
  </si>
  <si>
    <t>CAŁKOWITE DOCHODY OGÓŁEM: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</si>
  <si>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</si>
  <si>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</si>
  <si>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</si>
  <si>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PRZEPŁYWY PIENIĘŻNE NETTO RAZEM</t>
  </si>
  <si>
    <t>ŚRODKI PIENIĘŻNE NA POCZĄTEK OKRESU</t>
  </si>
  <si>
    <t xml:space="preserve">ŚRODKI PIENIĘŻNE NA KONIEC OKRESU </t>
  </si>
  <si>
    <t>Koszty działalności operacyjnej</t>
  </si>
  <si>
    <t>EBITDA</t>
  </si>
  <si>
    <t>Uwagi:</t>
  </si>
  <si>
    <t xml:space="preserve"> * Dane podlegały audytowi lub przegladowi przez Biegłego Rewidenta</t>
  </si>
  <si>
    <t>2013 *</t>
  </si>
  <si>
    <t>2014 *</t>
  </si>
  <si>
    <t>2015 *</t>
  </si>
  <si>
    <t>1Q 2016</t>
  </si>
  <si>
    <t>2Q 2016 *</t>
  </si>
  <si>
    <t xml:space="preserve">2Q 2016 </t>
  </si>
  <si>
    <t xml:space="preserve">4Q2015 </t>
  </si>
  <si>
    <t xml:space="preserve">3Q 2015 </t>
  </si>
  <si>
    <t xml:space="preserve">2Q 2015 </t>
  </si>
  <si>
    <t>1Q 2015</t>
  </si>
  <si>
    <t>Dane narastająco</t>
  </si>
  <si>
    <t>Dane kwartalne</t>
  </si>
  <si>
    <t>PRZEPŁYWY ŚRODKÓW PIENIĘŻNYCH Z DZIAŁALNOŚCI OPERACYJNEJ:</t>
  </si>
  <si>
    <t xml:space="preserve">3Q 2016 </t>
  </si>
  <si>
    <t>1Q 2014</t>
  </si>
  <si>
    <t>3Q 2014</t>
  </si>
  <si>
    <t>4Q2014</t>
  </si>
  <si>
    <t>2Q 2014</t>
  </si>
  <si>
    <t>Tangible assets</t>
  </si>
  <si>
    <t>Intangible assets</t>
  </si>
  <si>
    <t>Defered tax assets</t>
  </si>
  <si>
    <t>Trade receivables</t>
  </si>
  <si>
    <t>Other receivables</t>
  </si>
  <si>
    <t>Cash and cash equivalents</t>
  </si>
  <si>
    <t>Other intangible assets</t>
  </si>
  <si>
    <t>Intangible assets in progress</t>
  </si>
  <si>
    <t>LIABILITIES</t>
  </si>
  <si>
    <t>Share capital</t>
  </si>
  <si>
    <t xml:space="preserve">Own shares </t>
  </si>
  <si>
    <t>Other reserve capital</t>
  </si>
  <si>
    <t>Retained earnings</t>
  </si>
  <si>
    <t>Credits and loans</t>
  </si>
  <si>
    <t xml:space="preserve">Other long-term liabilities </t>
  </si>
  <si>
    <t>Other provision</t>
  </si>
  <si>
    <t>Trade liabilities</t>
  </si>
  <si>
    <t>Liabilities for current income tax</t>
  </si>
  <si>
    <t>ASSETS</t>
  </si>
  <si>
    <t>Loans</t>
  </si>
  <si>
    <t>Liabilities  employee benefits</t>
  </si>
  <si>
    <t>Other operating revenues</t>
  </si>
  <si>
    <t>Other operating expenses</t>
  </si>
  <si>
    <t>Financial revenues</t>
  </si>
  <si>
    <t>Financial expenses</t>
  </si>
  <si>
    <t>Income tax</t>
  </si>
  <si>
    <t>Profit (loss) from continuing operations</t>
  </si>
  <si>
    <t>Przychody ze sprzedaży i zrównane z nimi</t>
  </si>
  <si>
    <t>TOTAL:</t>
  </si>
  <si>
    <t>OPERATING ACTIVIES</t>
  </si>
  <si>
    <t xml:space="preserve">Depreciation </t>
  </si>
  <si>
    <t>Total net cash flow</t>
  </si>
  <si>
    <t>Change in cash and cash equivalents on balance sheet</t>
  </si>
  <si>
    <t>Cash and cash equivalents at beginning of period</t>
  </si>
  <si>
    <t>Cash and cash equivalents at end of period</t>
  </si>
  <si>
    <t>BILANSOWA ZMIANA STANU ŚRODKÓW PIENIĘŻNYCH</t>
  </si>
  <si>
    <t>TOTAL ASSETS:</t>
  </si>
  <si>
    <t>Pozostałe zobowiązania któtkoterminowe</t>
  </si>
  <si>
    <t>Other short term liabilities</t>
  </si>
  <si>
    <t>2016*</t>
  </si>
  <si>
    <t>FIXED ASSETS</t>
  </si>
  <si>
    <t>R&amp;D expenses</t>
  </si>
  <si>
    <t>Long-term receivables</t>
  </si>
  <si>
    <t>Inventory</t>
  </si>
  <si>
    <t>Receivables from tax</t>
  </si>
  <si>
    <t>EQUITY</t>
  </si>
  <si>
    <t>Provision for deferred income tax</t>
  </si>
  <si>
    <t>Derivatives</t>
  </si>
  <si>
    <t>TOTAL LIABILITIES:</t>
  </si>
  <si>
    <t>Item</t>
  </si>
  <si>
    <t>REVENUES FROM SALES AND EQUIVALENT</t>
  </si>
  <si>
    <t>The cost of operating activities</t>
  </si>
  <si>
    <t>Amortisation and depreciation</t>
  </si>
  <si>
    <t>Consumption of materials and energy</t>
  </si>
  <si>
    <t>External services</t>
  </si>
  <si>
    <t>Payroll, social security and other benefits</t>
  </si>
  <si>
    <t>Taxes and charges</t>
  </si>
  <si>
    <t>Other costs</t>
  </si>
  <si>
    <t>NET PROFIT (-LOSS)</t>
  </si>
  <si>
    <t>ZYSK (-STRATA) NETTO</t>
  </si>
  <si>
    <t>PROFIT (-LOSS) ON SALES</t>
  </si>
  <si>
    <t>PROFIT (-LOSS) ON OPERATING ACTIVITIES</t>
  </si>
  <si>
    <t>PROFIT (-LOSS) BEFORE TAXATION</t>
  </si>
  <si>
    <t>ZYSK (-STRATA) PRZED OPODATKOWANIEM</t>
  </si>
  <si>
    <t>ZYSK (-STRATA) NA DZIAŁALNOŚCI OPERACYJNEJ</t>
  </si>
  <si>
    <t>ZYSK (-STRATA) ZE SPRZEDAŻY</t>
  </si>
  <si>
    <t xml:space="preserve">4Q 2016 </t>
  </si>
  <si>
    <t xml:space="preserve">2016* </t>
  </si>
  <si>
    <t>1Q 2017</t>
  </si>
  <si>
    <t xml:space="preserve">Sales Revenues </t>
  </si>
  <si>
    <t>Cost of goods for internal use</t>
  </si>
  <si>
    <t>SHORT-TERM LIABILITIES</t>
  </si>
  <si>
    <t>Deferred expenses</t>
  </si>
  <si>
    <t>Cash flow from operating activities</t>
  </si>
  <si>
    <t>Cash flow from investment activities</t>
  </si>
  <si>
    <t>Cash flows from financial activities</t>
  </si>
  <si>
    <t>LONG-TERM LIABILITIES</t>
  </si>
  <si>
    <t>Zysk (-strata) netto roku obrotowego</t>
  </si>
  <si>
    <t>Net profit (-loss) for the reporting period</t>
  </si>
  <si>
    <t>CURRENT ASSETS</t>
  </si>
  <si>
    <t>in thousand PLN</t>
  </si>
  <si>
    <t>Dłużne papiery wartościowe</t>
  </si>
  <si>
    <t>Debt securities</t>
  </si>
  <si>
    <t>2Q 2017</t>
  </si>
  <si>
    <t>PROFIT /-LOSS ON SALES</t>
  </si>
  <si>
    <t>ZYSK /-STRATA ZE SPRZEDAŻY</t>
  </si>
  <si>
    <t>ZYSK /-STRATA NA DZIAŁALNOŚCI OPERACYJNEJ</t>
  </si>
  <si>
    <t>PROFIT /-LOSS ON OPERATING ACTIVITIES</t>
  </si>
  <si>
    <t>PROFIT /-LOSS BEFORE TAXATION</t>
  </si>
  <si>
    <t>NET PROFIT /-LOSS</t>
  </si>
  <si>
    <t>ZYSK /-STRATA PRZED OPODATKOWANIEM</t>
  </si>
  <si>
    <t>ZYSK /-STRATA NETTO</t>
  </si>
  <si>
    <t>2Q 2017*</t>
  </si>
  <si>
    <t>Net profit /-loss</t>
  </si>
  <si>
    <t>Zysk /-strata netto</t>
  </si>
  <si>
    <t>3Q 2017</t>
  </si>
  <si>
    <t>w tys PLN</t>
  </si>
  <si>
    <t>31.12.2012**</t>
  </si>
  <si>
    <t>31.12.2013*</t>
  </si>
  <si>
    <t>31.03.2014**</t>
  </si>
  <si>
    <t>30.06.2014**</t>
  </si>
  <si>
    <t>31.12.2014*</t>
  </si>
  <si>
    <t>31.12.2015*</t>
  </si>
  <si>
    <t>31.03.2016</t>
  </si>
  <si>
    <t>30.06.2016*</t>
  </si>
  <si>
    <t>31.12.2016*</t>
  </si>
  <si>
    <t>31.03.2017</t>
  </si>
  <si>
    <t>Stan na</t>
  </si>
  <si>
    <t>2Q2018</t>
  </si>
  <si>
    <t>2Q 2018</t>
  </si>
  <si>
    <t xml:space="preserve">Zobowiązania z tytułu bieżącego podatku </t>
  </si>
  <si>
    <t>1Q2018 R</t>
  </si>
  <si>
    <t>2017*R</t>
  </si>
  <si>
    <t>30.09.2018</t>
  </si>
  <si>
    <t>3Q2018</t>
  </si>
  <si>
    <t>3Q 2018</t>
  </si>
  <si>
    <t>31.12.2018*</t>
  </si>
  <si>
    <t>KAPITAŁY WŁASNE I ZOBOWIĄZANIA RAZEM:</t>
  </si>
  <si>
    <t>KAPITAŁY WŁASNE I ZOBOWIĄZANIA</t>
  </si>
  <si>
    <t>2018*</t>
  </si>
  <si>
    <t>4Q 2018</t>
  </si>
  <si>
    <t>Opis</t>
  </si>
  <si>
    <t>31.03.2019</t>
  </si>
  <si>
    <t>1Q2019</t>
  </si>
  <si>
    <t>1Q 2019</t>
  </si>
  <si>
    <t>2Q 2019</t>
  </si>
  <si>
    <t>2Q2019*</t>
  </si>
  <si>
    <t>30.06.2019*</t>
  </si>
  <si>
    <t>30.09.2019</t>
  </si>
  <si>
    <t>3Q2019</t>
  </si>
  <si>
    <t>3Q 2019</t>
  </si>
  <si>
    <t>2019*</t>
  </si>
  <si>
    <t>2019</t>
  </si>
  <si>
    <t>31.12.2019*</t>
  </si>
  <si>
    <t>FIXED ASSETS HELD FOR SALE</t>
  </si>
  <si>
    <t>AKTYWA TRWAŁE PRZENACZONE DO SPRZEDAŻY</t>
  </si>
  <si>
    <t>31.03.2020</t>
  </si>
  <si>
    <t>1Q2020</t>
  </si>
  <si>
    <t>Posiadane udziały:</t>
  </si>
  <si>
    <t>The join venture:</t>
  </si>
  <si>
    <t>quarterly data</t>
  </si>
  <si>
    <t>dane kwartalne</t>
  </si>
  <si>
    <t>dane narastająco</t>
  </si>
  <si>
    <t>1H2020*</t>
  </si>
  <si>
    <t>30.06.2020*</t>
  </si>
  <si>
    <t>2Q2020</t>
  </si>
  <si>
    <t>30.09.2020</t>
  </si>
  <si>
    <t xml:space="preserve">Należności z tytułu bieżącego podatku </t>
  </si>
  <si>
    <t>3Q2020</t>
  </si>
  <si>
    <t>Amortization and depreciation</t>
  </si>
  <si>
    <t>2020*</t>
  </si>
  <si>
    <t>31.12.2020*</t>
  </si>
  <si>
    <t>2020</t>
  </si>
  <si>
    <t>31.03.2021</t>
  </si>
  <si>
    <t>1Q2021</t>
  </si>
  <si>
    <t>2Q2021</t>
  </si>
  <si>
    <t>2Q2021*</t>
  </si>
  <si>
    <t>30.06.2021*</t>
  </si>
  <si>
    <t>30.09.2021</t>
  </si>
  <si>
    <t>3Q2021</t>
  </si>
  <si>
    <t>31.12.2021*</t>
  </si>
  <si>
    <t>SPRAWOZDANIE Z SYTUACJI FINANSOWEJ</t>
  </si>
  <si>
    <t>2021*</t>
  </si>
  <si>
    <t>SPRAWOZDANIE Z CAŁKOWITYCH DOCHODÓW</t>
  </si>
  <si>
    <t>4Q2021</t>
  </si>
  <si>
    <t>SPRAWOZDANIE Z PRZEPŁYWÓW PIENIĘŻNYCH</t>
  </si>
  <si>
    <t>Od 4Q2021 Vivid Games SA nie tworzy grupy kapitałowej</t>
  </si>
  <si>
    <t>31.03.2022</t>
  </si>
  <si>
    <t xml:space="preserve">Zobowiązania z tyt. leasingu </t>
  </si>
  <si>
    <t>Other liabilities</t>
  </si>
  <si>
    <t>1Q2022</t>
  </si>
  <si>
    <t>30.06.2022*</t>
  </si>
  <si>
    <t>2Q2022*</t>
  </si>
  <si>
    <t>2Q2022</t>
  </si>
  <si>
    <t>30.09.2022</t>
  </si>
  <si>
    <t>3Q2022</t>
  </si>
  <si>
    <t>31.12.2022*</t>
  </si>
  <si>
    <t>2022*</t>
  </si>
  <si>
    <t>4Q2022</t>
  </si>
  <si>
    <t>31.03.2023</t>
  </si>
  <si>
    <t>1Q2023</t>
  </si>
  <si>
    <t>2Q2023*</t>
  </si>
  <si>
    <t>30.06.2023*</t>
  </si>
  <si>
    <t>2Q2023</t>
  </si>
  <si>
    <t>30.09.2023</t>
  </si>
  <si>
    <t>3Q2023</t>
  </si>
  <si>
    <t>31.12.2023*</t>
  </si>
  <si>
    <t>30.06.2018*</t>
  </si>
  <si>
    <t>31.12.2017*</t>
  </si>
  <si>
    <t xml:space="preserve">30.09.2017 </t>
  </si>
  <si>
    <t>30.06.2017*</t>
  </si>
  <si>
    <t xml:space="preserve">31.03.2018 </t>
  </si>
  <si>
    <t>30.06.2015*</t>
  </si>
  <si>
    <t>2023*</t>
  </si>
  <si>
    <t>2Q 2014*</t>
  </si>
  <si>
    <t xml:space="preserve">1Q 2015 </t>
  </si>
  <si>
    <t>2Q 2015 *</t>
  </si>
  <si>
    <t xml:space="preserve">2Q2018 </t>
  </si>
  <si>
    <t xml:space="preserve">1Q2018 </t>
  </si>
  <si>
    <t>2017*</t>
  </si>
  <si>
    <t>4Q2023</t>
  </si>
  <si>
    <t xml:space="preserve">1Q 2018 </t>
  </si>
  <si>
    <t xml:space="preserve">4Q 2017 </t>
  </si>
  <si>
    <t xml:space="preserve">3Q 2014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</si>
</sst>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);\(#,##0.00\);\-______"/>
    <numFmt numFmtId="165" formatCode="#,##0.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6" fillId="0" borderId="0"/>
    <xf numFmtId="0" fontId="7" fillId="0" borderId="0"/>
    <xf numFmtId="9" fontId="6" fillId="0" borderId="0" applyFont="0" applyFill="0" applyBorder="0" applyAlignment="0" applyProtection="0"/>
    <xf numFmtId="0" fontId="2" fillId="0" borderId="0"/>
  </cellStyleXfs>
  <cellXfs count="59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3" fillId="0" borderId="0" xfId="0" applyFont="1" applyAlignment="1"/>
    <xf numFmtId="4" fontId="4" fillId="0" borderId="1" xfId="0" applyNumberFormat="1" applyFont="1" applyBorder="1" applyAlignment="1"/>
    <xf numFmtId="4" fontId="4" fillId="0" borderId="1" xfId="0" applyNumberFormat="1" applyFont="1" applyBorder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4" fillId="0" borderId="1" xfId="0" applyFont="1" applyBorder="1" applyAlignment="1"/>
    <xf numFmtId="0" fontId="4" fillId="0" borderId="1" xfId="0" quotePrefix="1" applyFont="1" applyBorder="1" applyAlignment="1"/>
    <xf numFmtId="0" fontId="4" fillId="0" borderId="1" xfId="0" applyFont="1" applyFill="1" applyBorder="1" applyAlignment="1"/>
    <xf numFmtId="4" fontId="4" fillId="0" borderId="1" xfId="0" applyNumberFormat="1" applyFont="1" applyFill="1" applyBorder="1" applyAlignment="1">
      <alignment horizontal="right"/>
    </xf>
    <xf numFmtId="0" fontId="0" fillId="0" borderId="0" xfId="0" applyFill="1" applyAlignment="1"/>
    <xf numFmtId="0" fontId="8" fillId="0" borderId="0" xfId="0" applyFont="1" applyAlignment="1"/>
    <xf numFmtId="0" fontId="5" fillId="0" borderId="1" xfId="0" applyFont="1" applyFill="1" applyBorder="1" applyAlignment="1"/>
    <xf numFmtId="164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0" fillId="2" borderId="0" xfId="0" applyFill="1"/>
    <xf numFmtId="0" fontId="5" fillId="0" borderId="1" xfId="0" applyFont="1" applyBorder="1" applyAlignment="1"/>
    <xf numFmtId="0" fontId="0" fillId="0" borderId="0" xfId="0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4" fontId="0" fillId="0" borderId="0" xfId="0" applyNumberFormat="1"/>
    <xf numFmtId="0" fontId="0" fillId="0" borderId="0" xfId="0" applyBorder="1"/>
    <xf numFmtId="0" fontId="5" fillId="0" borderId="0" xfId="0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0" fontId="0" fillId="0" borderId="0" xfId="0" applyFont="1" applyAlignment="1"/>
    <xf numFmtId="0" fontId="5" fillId="0" borderId="0" xfId="0" applyFont="1" applyFill="1" applyBorder="1" applyAlignme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center"/>
    </xf>
    <xf numFmtId="14" fontId="4" fillId="3" borderId="1" xfId="0" quotePrefix="1" applyNumberFormat="1" applyFont="1" applyFill="1" applyBorder="1" applyAlignment="1">
      <alignment horizontal="center"/>
    </xf>
    <xf numFmtId="4" fontId="4" fillId="4" borderId="1" xfId="0" applyNumberFormat="1" applyFont="1" applyFill="1" applyBorder="1" applyAlignment="1">
      <alignment horizontal="right"/>
    </xf>
    <xf numFmtId="0" fontId="4" fillId="3" borderId="1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0" fontId="5" fillId="4" borderId="1" xfId="0" applyFont="1" applyFill="1" applyBorder="1" applyAlignment="1"/>
    <xf numFmtId="4" fontId="5" fillId="4" borderId="1" xfId="0" applyNumberFormat="1" applyFont="1" applyFill="1" applyBorder="1" applyAlignment="1">
      <alignment horizontal="right"/>
    </xf>
    <xf numFmtId="164" fontId="5" fillId="4" borderId="1" xfId="0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/>
    <xf numFmtId="4" fontId="4" fillId="3" borderId="1" xfId="0" applyNumberFormat="1" applyFont="1" applyFill="1" applyBorder="1" applyAlignment="1">
      <alignment horizontal="right"/>
    </xf>
    <xf numFmtId="0" fontId="4" fillId="5" borderId="1" xfId="0" applyFont="1" applyFill="1" applyBorder="1" applyAlignment="1"/>
    <xf numFmtId="4" fontId="4" fillId="5" borderId="1" xfId="0" applyNumberFormat="1" applyFont="1" applyFill="1" applyBorder="1" applyAlignment="1">
      <alignment horizontal="right"/>
    </xf>
    <xf numFmtId="4" fontId="0" fillId="0" borderId="0" xfId="0" applyNumberFormat="1" applyFill="1" applyAlignment="1"/>
    <xf numFmtId="165" fontId="5" fillId="0" borderId="1" xfId="0" applyNumberFormat="1" applyFont="1" applyFill="1" applyBorder="1" applyAlignment="1"/>
    <xf numFmtId="4" fontId="0" fillId="0" borderId="0" xfId="0" applyNumberFormat="1" applyAlignment="1"/>
    <xf numFmtId="4" fontId="4" fillId="0" borderId="2" xfId="0" applyNumberFormat="1" applyFont="1" applyFill="1" applyBorder="1" applyAlignment="1">
      <alignment horizontal="right"/>
    </xf>
    <xf numFmtId="0" fontId="1" fillId="0" borderId="0" xfId="0" applyFont="1" applyAlignment="1"/>
    <xf numFmtId="14" fontId="5" fillId="3" borderId="1" xfId="0" applyNumberFormat="1" applyFont="1" applyFill="1" applyBorder="1" applyAlignment="1">
      <alignment horizontal="center"/>
    </xf>
    <xf numFmtId="4" fontId="4" fillId="3" borderId="1" xfId="0" quotePrefix="1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right"/>
    </xf>
  </cellXfs>
  <cellStyles count="5">
    <cellStyle name="Normalny" xfId="0" builtinId="0"/>
    <cellStyle name="Normalny 2" xfId="2"/>
    <cellStyle name="Normalny 3" xfId="1"/>
    <cellStyle name="Normalny 5" xfId="4"/>
    <cellStyle name="Procentowy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DBEC9"/>
      <rgbColor rgb="00FFFFFF"/>
      <rgbColor rgb="00C8DCE1"/>
      <rgbColor rgb="00ADBEC9"/>
      <rgbColor rgb="00C8DCE1"/>
      <rgbColor rgb="00ADBEC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1638300</xdr:colOff>
      <xdr:row>0</xdr:row>
      <xdr:rowOff>476250</xdr:rowOff>
    </xdr:to>
    <xdr:pic>
      <xdr:nvPicPr>
        <xdr:cNvPr id="3" name="Obraz 2" descr="logo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1609725" cy="476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1609725</xdr:colOff>
      <xdr:row>0</xdr:row>
      <xdr:rowOff>476250</xdr:rowOff>
    </xdr:to>
    <xdr:pic>
      <xdr:nvPicPr>
        <xdr:cNvPr id="2" name="Obraz 1" descr="logo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09725" cy="476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1609725</xdr:colOff>
      <xdr:row>0</xdr:row>
      <xdr:rowOff>476250</xdr:rowOff>
    </xdr:to>
    <xdr:pic>
      <xdr:nvPicPr>
        <xdr:cNvPr id="2" name="Obraz 1" descr="logo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09725" cy="476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1609725</xdr:colOff>
      <xdr:row>0</xdr:row>
      <xdr:rowOff>476250</xdr:rowOff>
    </xdr:to>
    <xdr:pic>
      <xdr:nvPicPr>
        <xdr:cNvPr id="2" name="Obraz 1" descr="logo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09725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53"/>
  <sheetViews>
    <sheetView tabSelected="1" workbookViewId="0">
      <selection activeCell="E23" sqref="E23"/>
    </sheetView>
  </sheetViews>
  <sheetFormatPr defaultColWidth="8.85546875" defaultRowHeight="15" x14ac:dyDescent="0.25"/>
  <cols>
    <col min="1" max="1" width="38.28515625" style="1" customWidth="1"/>
    <col min="2" max="2" width="31.7109375" style="11" customWidth="1"/>
    <col min="3" max="30" width="10.85546875" style="11" customWidth="1"/>
    <col min="31" max="31" width="10.85546875" style="1" customWidth="1"/>
    <col min="32" max="32" width="10.85546875" style="10" customWidth="1"/>
    <col min="33" max="33" width="10.85546875" style="4" customWidth="1"/>
    <col min="34" max="44" width="10.85546875" style="10" customWidth="1"/>
    <col min="45" max="46" width="34.7109375" style="1" customWidth="1"/>
    <col min="47" max="16384" width="8.85546875" style="1"/>
  </cols>
  <sheetData>
    <row r="1" spans="1:46" ht="43.5" customHeight="1" x14ac:dyDescent="0.25">
      <c r="AH1" s="10" t="s">
        <v>0</v>
      </c>
    </row>
    <row r="2" spans="1:46" ht="26.25" x14ac:dyDescent="0.4">
      <c r="A2" s="5" t="s">
        <v>242</v>
      </c>
      <c r="B2" s="5"/>
    </row>
    <row r="3" spans="1:46" x14ac:dyDescent="0.25">
      <c r="A3" s="1" t="s">
        <v>177</v>
      </c>
      <c r="B3" s="11" t="s">
        <v>161</v>
      </c>
      <c r="C3" s="11" t="s">
        <v>0</v>
      </c>
      <c r="D3" s="11" t="s">
        <v>0</v>
      </c>
      <c r="E3" s="11" t="s">
        <v>0</v>
      </c>
      <c r="F3" s="11" t="s">
        <v>0</v>
      </c>
      <c r="G3" s="11" t="s">
        <v>0</v>
      </c>
      <c r="H3" s="11" t="s">
        <v>0</v>
      </c>
      <c r="I3" s="11" t="s">
        <v>0</v>
      </c>
      <c r="J3" s="11" t="s">
        <v>0</v>
      </c>
      <c r="K3" s="11" t="s">
        <v>0</v>
      </c>
      <c r="L3" s="11" t="s">
        <v>0</v>
      </c>
      <c r="M3" s="11" t="s">
        <v>0</v>
      </c>
      <c r="N3" s="11" t="s">
        <v>0</v>
      </c>
      <c r="O3" s="11" t="s">
        <v>0</v>
      </c>
      <c r="P3" s="11" t="s">
        <v>0</v>
      </c>
      <c r="Q3" s="11" t="s">
        <v>0</v>
      </c>
      <c r="R3" s="11" t="s">
        <v>0</v>
      </c>
      <c r="S3" s="11" t="s">
        <v>0</v>
      </c>
      <c r="T3" s="11" t="s">
        <v>0</v>
      </c>
      <c r="U3" s="11" t="s">
        <v>0</v>
      </c>
      <c r="V3" s="11" t="s">
        <v>0</v>
      </c>
      <c r="W3" s="11" t="s">
        <v>0</v>
      </c>
      <c r="X3" s="11" t="s">
        <v>0</v>
      </c>
      <c r="Y3" s="11" t="s">
        <v>0</v>
      </c>
      <c r="Z3" s="11" t="s">
        <v>0</v>
      </c>
      <c r="AA3" s="11" t="s">
        <v>0</v>
      </c>
      <c r="AJ3" s="10" t="s">
        <v>0</v>
      </c>
    </row>
    <row r="4" spans="1:46" x14ac:dyDescent="0.25">
      <c r="A4" s="46" t="s">
        <v>5</v>
      </c>
      <c r="B4" s="46" t="s">
        <v>99</v>
      </c>
      <c r="C4" s="36" t="s">
        <v>188</v>
      </c>
      <c r="D4" s="36" t="s">
        <v>188</v>
      </c>
      <c r="E4" s="36" t="s">
        <v>188</v>
      </c>
      <c r="F4" s="36" t="s">
        <v>188</v>
      </c>
      <c r="G4" s="36" t="s">
        <v>188</v>
      </c>
      <c r="H4" s="36" t="s">
        <v>188</v>
      </c>
      <c r="I4" s="36" t="s">
        <v>188</v>
      </c>
      <c r="J4" s="36" t="s">
        <v>188</v>
      </c>
      <c r="K4" s="36" t="s">
        <v>188</v>
      </c>
      <c r="L4" s="36" t="s">
        <v>188</v>
      </c>
      <c r="M4" s="36" t="s">
        <v>188</v>
      </c>
      <c r="N4" s="36" t="s">
        <v>188</v>
      </c>
      <c r="O4" s="36" t="s">
        <v>188</v>
      </c>
      <c r="P4" s="36" t="s">
        <v>188</v>
      </c>
      <c r="Q4" s="36" t="s">
        <v>188</v>
      </c>
      <c r="R4" s="36" t="s">
        <v>188</v>
      </c>
      <c r="S4" s="36" t="s">
        <v>188</v>
      </c>
      <c r="T4" s="36" t="s">
        <v>188</v>
      </c>
      <c r="U4" s="36" t="s">
        <v>188</v>
      </c>
      <c r="V4" s="36" t="s">
        <v>188</v>
      </c>
      <c r="W4" s="36" t="s">
        <v>188</v>
      </c>
      <c r="X4" s="36" t="s">
        <v>188</v>
      </c>
      <c r="Y4" s="36" t="s">
        <v>188</v>
      </c>
      <c r="Z4" s="36" t="s">
        <v>188</v>
      </c>
      <c r="AA4" s="36" t="s">
        <v>188</v>
      </c>
      <c r="AB4" s="36" t="s">
        <v>188</v>
      </c>
      <c r="AC4" s="36" t="s">
        <v>188</v>
      </c>
      <c r="AD4" s="36" t="s">
        <v>188</v>
      </c>
      <c r="AE4" s="36" t="s">
        <v>188</v>
      </c>
      <c r="AF4" s="36" t="s">
        <v>188</v>
      </c>
      <c r="AG4" s="36" t="s">
        <v>188</v>
      </c>
      <c r="AH4" s="36" t="s">
        <v>188</v>
      </c>
      <c r="AI4" s="36" t="s">
        <v>188</v>
      </c>
      <c r="AJ4" s="36" t="s">
        <v>188</v>
      </c>
      <c r="AK4" s="36" t="s">
        <v>188</v>
      </c>
      <c r="AL4" s="36" t="s">
        <v>188</v>
      </c>
      <c r="AM4" s="36" t="s">
        <v>188</v>
      </c>
      <c r="AN4" s="36" t="s">
        <v>188</v>
      </c>
      <c r="AO4" s="36" t="s">
        <v>188</v>
      </c>
      <c r="AP4" s="36" t="s">
        <v>188</v>
      </c>
      <c r="AQ4" s="36" t="s">
        <v>188</v>
      </c>
      <c r="AR4" s="36" t="s">
        <v>188</v>
      </c>
      <c r="AS4" s="35" t="str">
        <f>+A4</f>
        <v>AKTYWA</v>
      </c>
      <c r="AT4" s="35" t="str">
        <f>+B4</f>
        <v>ASSETS</v>
      </c>
    </row>
    <row r="5" spans="1:46" x14ac:dyDescent="0.25">
      <c r="A5" s="35"/>
      <c r="B5" s="35"/>
      <c r="C5" s="38" t="s">
        <v>267</v>
      </c>
      <c r="D5" s="38" t="s">
        <v>265</v>
      </c>
      <c r="E5" s="38" t="s">
        <v>263</v>
      </c>
      <c r="F5" s="38" t="s">
        <v>260</v>
      </c>
      <c r="G5" s="38" t="s">
        <v>257</v>
      </c>
      <c r="H5" s="38" t="s">
        <v>255</v>
      </c>
      <c r="I5" s="38" t="s">
        <v>252</v>
      </c>
      <c r="J5" s="38" t="s">
        <v>248</v>
      </c>
      <c r="K5" s="38" t="s">
        <v>241</v>
      </c>
      <c r="L5" s="38" t="s">
        <v>239</v>
      </c>
      <c r="M5" s="38" t="s">
        <v>238</v>
      </c>
      <c r="N5" s="38" t="s">
        <v>234</v>
      </c>
      <c r="O5" s="38" t="s">
        <v>232</v>
      </c>
      <c r="P5" s="38" t="s">
        <v>227</v>
      </c>
      <c r="Q5" s="38" t="s">
        <v>225</v>
      </c>
      <c r="R5" s="38" t="s">
        <v>217</v>
      </c>
      <c r="S5" s="38" t="s">
        <v>214</v>
      </c>
      <c r="T5" s="38" t="s">
        <v>209</v>
      </c>
      <c r="U5" s="38" t="s">
        <v>208</v>
      </c>
      <c r="V5" s="38" t="s">
        <v>203</v>
      </c>
      <c r="W5" s="38" t="s">
        <v>197</v>
      </c>
      <c r="X5" s="38" t="s">
        <v>194</v>
      </c>
      <c r="Y5" s="38" t="s">
        <v>268</v>
      </c>
      <c r="Z5" s="38" t="s">
        <v>272</v>
      </c>
      <c r="AA5" s="38" t="s">
        <v>269</v>
      </c>
      <c r="AB5" s="38" t="s">
        <v>270</v>
      </c>
      <c r="AC5" s="38" t="s">
        <v>271</v>
      </c>
      <c r="AD5" s="38" t="s">
        <v>187</v>
      </c>
      <c r="AE5" s="38" t="s">
        <v>186</v>
      </c>
      <c r="AF5" s="37">
        <v>42643</v>
      </c>
      <c r="AG5" s="37" t="s">
        <v>185</v>
      </c>
      <c r="AH5" s="38" t="s">
        <v>184</v>
      </c>
      <c r="AI5" s="37" t="s">
        <v>183</v>
      </c>
      <c r="AJ5" s="37">
        <v>42277</v>
      </c>
      <c r="AK5" s="37" t="s">
        <v>273</v>
      </c>
      <c r="AL5" s="37">
        <v>42094</v>
      </c>
      <c r="AM5" s="37" t="s">
        <v>182</v>
      </c>
      <c r="AN5" s="37">
        <v>41912</v>
      </c>
      <c r="AO5" s="37" t="s">
        <v>181</v>
      </c>
      <c r="AP5" s="37" t="s">
        <v>180</v>
      </c>
      <c r="AQ5" s="37" t="s">
        <v>179</v>
      </c>
      <c r="AR5" s="37" t="s">
        <v>178</v>
      </c>
      <c r="AS5" s="35" t="s">
        <v>0</v>
      </c>
      <c r="AT5" s="35" t="s">
        <v>0</v>
      </c>
    </row>
    <row r="6" spans="1:46" s="55" customFormat="1" x14ac:dyDescent="0.25">
      <c r="A6" s="42" t="s">
        <v>6</v>
      </c>
      <c r="B6" s="42" t="s">
        <v>121</v>
      </c>
      <c r="C6" s="44">
        <f t="shared" ref="C6:D6" si="0">+C7+C8+C12+C13+C14</f>
        <v>10601.080000000002</v>
      </c>
      <c r="D6" s="44">
        <f t="shared" si="0"/>
        <v>13174.029999999999</v>
      </c>
      <c r="E6" s="44">
        <f t="shared" ref="E6:F6" si="1">+E7+E8+E12+E13+E14</f>
        <v>13388.670000000002</v>
      </c>
      <c r="F6" s="44">
        <f t="shared" si="1"/>
        <v>12905.09</v>
      </c>
      <c r="G6" s="44">
        <f t="shared" ref="G6:H6" si="2">+G7+G8+G12+G13+G14</f>
        <v>12783.18</v>
      </c>
      <c r="H6" s="44">
        <f t="shared" si="2"/>
        <v>13604.29</v>
      </c>
      <c r="I6" s="44">
        <f t="shared" ref="I6:O6" si="3">+I7+I8+I12+I13+I14</f>
        <v>14277.29</v>
      </c>
      <c r="J6" s="44">
        <f t="shared" si="3"/>
        <v>15258.99</v>
      </c>
      <c r="K6" s="44">
        <f t="shared" si="3"/>
        <v>15878</v>
      </c>
      <c r="L6" s="44">
        <f t="shared" si="3"/>
        <v>29323.010000000002</v>
      </c>
      <c r="M6" s="44">
        <f t="shared" si="3"/>
        <v>30253.91</v>
      </c>
      <c r="N6" s="44">
        <f t="shared" si="3"/>
        <v>31217.71</v>
      </c>
      <c r="O6" s="44">
        <f t="shared" si="3"/>
        <v>32133.449999999997</v>
      </c>
      <c r="P6" s="44">
        <f t="shared" ref="P6" si="4">+P7+P8+P12+P13+P14</f>
        <v>32646.25</v>
      </c>
      <c r="Q6" s="44">
        <f t="shared" ref="Q6:W6" si="5">+Q7+Q8+Q12+Q13+Q14</f>
        <v>33363.99</v>
      </c>
      <c r="R6" s="44">
        <f t="shared" si="5"/>
        <v>33462.17</v>
      </c>
      <c r="S6" s="44">
        <f t="shared" si="5"/>
        <v>33177.599999999999</v>
      </c>
      <c r="T6" s="44">
        <f t="shared" si="5"/>
        <v>33689.479999999996</v>
      </c>
      <c r="U6" s="44">
        <f t="shared" si="5"/>
        <v>32791.769999999997</v>
      </c>
      <c r="V6" s="44">
        <f t="shared" si="5"/>
        <v>31311.87</v>
      </c>
      <c r="W6" s="44">
        <f t="shared" si="5"/>
        <v>31203.280000000002</v>
      </c>
      <c r="X6" s="44">
        <v>29601.480000000007</v>
      </c>
      <c r="Y6" s="44">
        <f>SUM(Y7:Y14)-Y8</f>
        <v>29736.040000000005</v>
      </c>
      <c r="Z6" s="44">
        <f t="shared" ref="Z6:AC6" si="6">SUM(Z7:Z14)-Z8</f>
        <v>29039.100000000006</v>
      </c>
      <c r="AA6" s="44">
        <f t="shared" si="6"/>
        <v>27818.919999999995</v>
      </c>
      <c r="AB6" s="44">
        <f t="shared" si="6"/>
        <v>32644.140000000007</v>
      </c>
      <c r="AC6" s="44">
        <f t="shared" si="6"/>
        <v>32478.339999999997</v>
      </c>
      <c r="AD6" s="44">
        <v>33629.79</v>
      </c>
      <c r="AE6" s="44">
        <v>33051.39</v>
      </c>
      <c r="AF6" s="44">
        <v>29652.49</v>
      </c>
      <c r="AG6" s="44">
        <v>28985.920000000006</v>
      </c>
      <c r="AH6" s="44">
        <v>27956.47</v>
      </c>
      <c r="AI6" s="44">
        <v>26346.920000000002</v>
      </c>
      <c r="AJ6" s="44">
        <v>23071.95</v>
      </c>
      <c r="AK6" s="44">
        <v>12516.619999999999</v>
      </c>
      <c r="AL6" s="44">
        <v>10404.310000000001</v>
      </c>
      <c r="AM6" s="44">
        <v>9447.08</v>
      </c>
      <c r="AN6" s="44">
        <f>SUM(AN7:AN14)-AN8-AN12</f>
        <v>7726.5999999999995</v>
      </c>
      <c r="AO6" s="44">
        <f>SUM(AO7:AO14)-AO8-AO12</f>
        <v>6992.17</v>
      </c>
      <c r="AP6" s="44">
        <f>SUM(AP7:AP14)-AP8-AP12</f>
        <v>6130.3900000000012</v>
      </c>
      <c r="AQ6" s="44">
        <v>5778.79</v>
      </c>
      <c r="AR6" s="44">
        <v>4376.9799999999996</v>
      </c>
      <c r="AS6" s="42" t="str">
        <f t="shared" ref="AS6:AS24" si="7">+A6</f>
        <v>AKTYWA TRWAŁE</v>
      </c>
      <c r="AT6" s="42" t="str">
        <f t="shared" ref="AT6:AT24" si="8">+B6</f>
        <v>FIXED ASSETS</v>
      </c>
    </row>
    <row r="7" spans="1:46" x14ac:dyDescent="0.25">
      <c r="A7" s="12" t="s">
        <v>7</v>
      </c>
      <c r="B7" s="12" t="s">
        <v>81</v>
      </c>
      <c r="C7" s="7">
        <v>196.93</v>
      </c>
      <c r="D7" s="7">
        <v>281.08</v>
      </c>
      <c r="E7" s="7">
        <v>355.94</v>
      </c>
      <c r="F7" s="7">
        <v>409.8</v>
      </c>
      <c r="G7" s="7">
        <v>469.6</v>
      </c>
      <c r="H7" s="7">
        <v>571.4</v>
      </c>
      <c r="I7" s="7">
        <v>594.29</v>
      </c>
      <c r="J7" s="7">
        <v>647.48</v>
      </c>
      <c r="K7" s="7">
        <v>683.22</v>
      </c>
      <c r="L7" s="7">
        <v>694.72</v>
      </c>
      <c r="M7" s="7">
        <v>684.74</v>
      </c>
      <c r="N7" s="7">
        <v>651.09</v>
      </c>
      <c r="O7" s="7">
        <v>699.19</v>
      </c>
      <c r="P7" s="7">
        <v>297.79000000000002</v>
      </c>
      <c r="Q7" s="7">
        <v>382.32</v>
      </c>
      <c r="R7" s="7">
        <v>438</v>
      </c>
      <c r="S7" s="7">
        <v>575.21</v>
      </c>
      <c r="T7" s="7">
        <v>678.11</v>
      </c>
      <c r="U7" s="7">
        <v>787.98</v>
      </c>
      <c r="V7" s="7">
        <v>156.05000000000001</v>
      </c>
      <c r="W7" s="7">
        <v>264.72000000000003</v>
      </c>
      <c r="X7" s="7">
        <v>314.58</v>
      </c>
      <c r="Y7" s="7">
        <v>410.24</v>
      </c>
      <c r="Z7" s="7">
        <v>503.11</v>
      </c>
      <c r="AA7" s="7">
        <v>528.41999999999996</v>
      </c>
      <c r="AB7" s="7">
        <v>613.54999999999995</v>
      </c>
      <c r="AC7" s="7">
        <v>719.11</v>
      </c>
      <c r="AD7" s="7">
        <v>806.7</v>
      </c>
      <c r="AE7" s="7">
        <v>915.06</v>
      </c>
      <c r="AF7" s="7">
        <v>1025</v>
      </c>
      <c r="AG7" s="7">
        <v>1140</v>
      </c>
      <c r="AH7" s="7">
        <v>846.61</v>
      </c>
      <c r="AI7" s="7">
        <v>947.23</v>
      </c>
      <c r="AJ7" s="7">
        <v>544.44000000000005</v>
      </c>
      <c r="AK7" s="7">
        <v>427.87</v>
      </c>
      <c r="AL7" s="7">
        <v>410.48</v>
      </c>
      <c r="AM7" s="7">
        <v>432.64</v>
      </c>
      <c r="AN7" s="7">
        <v>502.11</v>
      </c>
      <c r="AO7" s="7">
        <v>496.34</v>
      </c>
      <c r="AP7" s="7">
        <v>552.47</v>
      </c>
      <c r="AQ7" s="7">
        <v>449.57</v>
      </c>
      <c r="AR7" s="7">
        <v>344.41</v>
      </c>
      <c r="AS7" s="12" t="str">
        <f t="shared" si="7"/>
        <v>Rzeczowe aktywa trwałe</v>
      </c>
      <c r="AT7" s="12" t="str">
        <f t="shared" si="8"/>
        <v>Tangible assets</v>
      </c>
    </row>
    <row r="8" spans="1:46" x14ac:dyDescent="0.25">
      <c r="A8" s="12" t="s">
        <v>8</v>
      </c>
      <c r="B8" s="12" t="s">
        <v>82</v>
      </c>
      <c r="C8" s="7">
        <f>SUM(C9:C11)</f>
        <v>6218.02</v>
      </c>
      <c r="D8" s="7">
        <f>SUM(D9:D11)</f>
        <v>12746.519999999999</v>
      </c>
      <c r="E8" s="7">
        <f t="shared" ref="E8" si="9">SUM(E9:E11)</f>
        <v>12886.300000000001</v>
      </c>
      <c r="F8" s="7">
        <f t="shared" ref="F8:L8" si="10">SUM(F9:F11)</f>
        <v>12332.03</v>
      </c>
      <c r="G8" s="7">
        <f t="shared" si="10"/>
        <v>12150.32</v>
      </c>
      <c r="H8" s="7">
        <f t="shared" si="10"/>
        <v>12857.85</v>
      </c>
      <c r="I8" s="7">
        <f t="shared" si="10"/>
        <v>13507.96</v>
      </c>
      <c r="J8" s="7">
        <f t="shared" si="10"/>
        <v>14371.24</v>
      </c>
      <c r="K8" s="7">
        <f t="shared" si="10"/>
        <v>15014.75</v>
      </c>
      <c r="L8" s="7">
        <f t="shared" si="10"/>
        <v>28485.18</v>
      </c>
      <c r="M8" s="7">
        <v>29426.059999999998</v>
      </c>
      <c r="N8" s="7">
        <v>30423.51</v>
      </c>
      <c r="O8" s="7">
        <v>31291.149999999998</v>
      </c>
      <c r="P8" s="7">
        <v>31999.989999999998</v>
      </c>
      <c r="Q8" s="7">
        <v>32676.9</v>
      </c>
      <c r="R8" s="7">
        <v>32700.23</v>
      </c>
      <c r="S8" s="7">
        <v>32277.599999999999</v>
      </c>
      <c r="T8" s="7">
        <v>32486.219999999998</v>
      </c>
      <c r="U8" s="7">
        <v>31566.53</v>
      </c>
      <c r="V8" s="7">
        <v>30741.67</v>
      </c>
      <c r="W8" s="7">
        <f>SUM(W9:W11)</f>
        <v>30524.48</v>
      </c>
      <c r="X8" s="7">
        <v>28889.909999999996</v>
      </c>
      <c r="Y8" s="7">
        <f>SUM(Y9:Y11)</f>
        <v>28928.81</v>
      </c>
      <c r="Z8" s="7">
        <f>SUM(Z9:Z11)</f>
        <v>28164.550000000003</v>
      </c>
      <c r="AA8" s="7">
        <f>SUM(AA9:AA11)</f>
        <v>26856.91</v>
      </c>
      <c r="AB8" s="7">
        <v>25864.68</v>
      </c>
      <c r="AC8" s="7">
        <v>24984.33</v>
      </c>
      <c r="AD8" s="7">
        <v>23587.61</v>
      </c>
      <c r="AE8" s="7">
        <v>22300.22</v>
      </c>
      <c r="AF8" s="7">
        <v>20110.46</v>
      </c>
      <c r="AG8" s="7">
        <v>18902.150000000001</v>
      </c>
      <c r="AH8" s="7">
        <v>17313.669999999998</v>
      </c>
      <c r="AI8" s="7">
        <v>15162.56</v>
      </c>
      <c r="AJ8" s="7">
        <v>12443.779999999999</v>
      </c>
      <c r="AK8" s="7">
        <v>11251.98</v>
      </c>
      <c r="AL8" s="7">
        <v>8849.1299999999992</v>
      </c>
      <c r="AM8" s="7">
        <v>8007.43</v>
      </c>
      <c r="AN8" s="7">
        <f t="shared" ref="AN8" si="11">SUM(AN9:AN11)</f>
        <v>7144.4100000000008</v>
      </c>
      <c r="AO8" s="7">
        <f>SUM(AO9:AO11)</f>
        <v>6422.6399999999994</v>
      </c>
      <c r="AP8" s="7">
        <f t="shared" ref="AP8" si="12">SUM(AP9:AP11)</f>
        <v>5528.15</v>
      </c>
      <c r="AQ8" s="7">
        <v>4697.59</v>
      </c>
      <c r="AR8" s="7">
        <v>0</v>
      </c>
      <c r="AS8" s="12" t="str">
        <f t="shared" si="7"/>
        <v>Wartości niematerialne i prace rozwojowe, w tym:</v>
      </c>
      <c r="AT8" s="12" t="str">
        <f t="shared" si="8"/>
        <v>Intangible assets</v>
      </c>
    </row>
    <row r="9" spans="1:46" x14ac:dyDescent="0.25">
      <c r="A9" s="13" t="s">
        <v>9</v>
      </c>
      <c r="B9" s="13" t="s">
        <v>122</v>
      </c>
      <c r="C9" s="7">
        <v>6218.02</v>
      </c>
      <c r="D9" s="7">
        <v>9715.4599999999991</v>
      </c>
      <c r="E9" s="7">
        <v>10502.27</v>
      </c>
      <c r="F9" s="7">
        <v>11018.25</v>
      </c>
      <c r="G9" s="7">
        <v>11775.59</v>
      </c>
      <c r="H9" s="7">
        <v>12281.85</v>
      </c>
      <c r="I9" s="7">
        <v>13021.91</v>
      </c>
      <c r="J9" s="7">
        <v>13800.41</v>
      </c>
      <c r="K9" s="7">
        <v>14597.81</v>
      </c>
      <c r="L9" s="7">
        <v>22637.5</v>
      </c>
      <c r="M9" s="7">
        <v>23121.41</v>
      </c>
      <c r="N9" s="7">
        <v>24387.51</v>
      </c>
      <c r="O9" s="7">
        <v>25653.599999999999</v>
      </c>
      <c r="P9" s="7">
        <v>16314.56</v>
      </c>
      <c r="Q9" s="7">
        <v>16908.41</v>
      </c>
      <c r="R9" s="7">
        <v>16843.3</v>
      </c>
      <c r="S9" s="7">
        <v>17174.259999999998</v>
      </c>
      <c r="T9" s="7">
        <v>18679.39</v>
      </c>
      <c r="U9" s="7">
        <v>19656.43</v>
      </c>
      <c r="V9" s="7">
        <v>20592.39</v>
      </c>
      <c r="W9" s="7">
        <v>21610.55</v>
      </c>
      <c r="X9" s="7">
        <v>19801.099999999999</v>
      </c>
      <c r="Y9" s="7">
        <v>12044.23</v>
      </c>
      <c r="Z9" s="7">
        <v>7786.22</v>
      </c>
      <c r="AA9" s="7">
        <v>8495.7099999999991</v>
      </c>
      <c r="AB9" s="7">
        <v>9240.5300000000007</v>
      </c>
      <c r="AC9" s="7">
        <v>9675.2900000000009</v>
      </c>
      <c r="AD9" s="7">
        <v>8701.7099999999991</v>
      </c>
      <c r="AE9" s="7">
        <v>8711.2099999999991</v>
      </c>
      <c r="AF9" s="7">
        <v>8572.24</v>
      </c>
      <c r="AG9" s="7">
        <v>6844.77</v>
      </c>
      <c r="AH9" s="7">
        <v>7661.84</v>
      </c>
      <c r="AI9" s="7">
        <v>7050.29</v>
      </c>
      <c r="AJ9" s="7">
        <v>1349.97</v>
      </c>
      <c r="AK9" s="7">
        <v>1707.46</v>
      </c>
      <c r="AL9" s="7">
        <v>1522.25</v>
      </c>
      <c r="AM9" s="7">
        <v>2274.9699999999998</v>
      </c>
      <c r="AN9" s="7">
        <v>2668.38</v>
      </c>
      <c r="AO9" s="7">
        <v>2918.43</v>
      </c>
      <c r="AP9" s="7">
        <v>2136.83</v>
      </c>
      <c r="AQ9" s="7">
        <v>1651.56</v>
      </c>
      <c r="AR9" s="7">
        <v>2301.3200000000002</v>
      </c>
      <c r="AS9" s="13" t="str">
        <f t="shared" si="7"/>
        <v xml:space="preserve"> - Koszty zakończonych prac rozwojowych</v>
      </c>
      <c r="AT9" s="13" t="str">
        <f t="shared" si="8"/>
        <v>R&amp;D expenses</v>
      </c>
    </row>
    <row r="10" spans="1:46" x14ac:dyDescent="0.25">
      <c r="A10" s="13" t="s">
        <v>10</v>
      </c>
      <c r="B10" s="13" t="s">
        <v>87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104.24</v>
      </c>
      <c r="I10" s="15">
        <v>208.47</v>
      </c>
      <c r="J10" s="15">
        <v>312.70999999999998</v>
      </c>
      <c r="K10" s="15">
        <v>416.94</v>
      </c>
      <c r="L10" s="15">
        <v>521.17999999999995</v>
      </c>
      <c r="M10" s="15">
        <v>625.41999999999996</v>
      </c>
      <c r="N10" s="15">
        <v>742.54</v>
      </c>
      <c r="O10" s="15">
        <v>859.66</v>
      </c>
      <c r="P10" s="15">
        <v>976.78</v>
      </c>
      <c r="Q10" s="7">
        <v>1093.9000000000001</v>
      </c>
      <c r="R10" s="7">
        <v>1211.02</v>
      </c>
      <c r="S10" s="7">
        <v>1328.14</v>
      </c>
      <c r="T10" s="7">
        <v>1445.26</v>
      </c>
      <c r="U10" s="7">
        <v>1562.38</v>
      </c>
      <c r="V10" s="7">
        <v>1571.93</v>
      </c>
      <c r="W10" s="7">
        <v>1812.79</v>
      </c>
      <c r="X10" s="7">
        <v>2053.64</v>
      </c>
      <c r="Y10" s="7">
        <v>2296.54</v>
      </c>
      <c r="Z10" s="7">
        <v>2539.4299999999998</v>
      </c>
      <c r="AA10" s="7">
        <v>2785.83</v>
      </c>
      <c r="AB10" s="7">
        <v>3129.82</v>
      </c>
      <c r="AC10" s="7">
        <v>3682.31</v>
      </c>
      <c r="AD10" s="7">
        <v>3936.36</v>
      </c>
      <c r="AE10" s="7">
        <v>4191.59</v>
      </c>
      <c r="AF10" s="7">
        <v>4202.75</v>
      </c>
      <c r="AG10" s="7">
        <v>4426.07</v>
      </c>
      <c r="AH10" s="7">
        <v>4666.41</v>
      </c>
      <c r="AI10" s="7">
        <v>4610.1000000000004</v>
      </c>
      <c r="AJ10" s="7">
        <v>472.93</v>
      </c>
      <c r="AK10" s="7">
        <v>505.2</v>
      </c>
      <c r="AL10" s="7">
        <v>337.47</v>
      </c>
      <c r="AM10" s="7">
        <v>359.74</v>
      </c>
      <c r="AN10" s="7">
        <v>3263.98</v>
      </c>
      <c r="AO10" s="7">
        <v>2949.22</v>
      </c>
      <c r="AP10" s="7">
        <v>411.91</v>
      </c>
      <c r="AQ10" s="7">
        <v>39.32</v>
      </c>
      <c r="AR10" s="7">
        <v>46.81</v>
      </c>
      <c r="AS10" s="13" t="str">
        <f t="shared" si="7"/>
        <v xml:space="preserve"> - Pozostałe wartości niematerialne</v>
      </c>
      <c r="AT10" s="13" t="str">
        <f t="shared" si="8"/>
        <v>Other intangible assets</v>
      </c>
    </row>
    <row r="11" spans="1:46" x14ac:dyDescent="0.25">
      <c r="A11" s="13" t="s">
        <v>11</v>
      </c>
      <c r="B11" s="13" t="s">
        <v>88</v>
      </c>
      <c r="C11" s="15">
        <v>0</v>
      </c>
      <c r="D11" s="15">
        <v>3031.06</v>
      </c>
      <c r="E11" s="15">
        <v>2384.0300000000002</v>
      </c>
      <c r="F11" s="15">
        <v>1313.78</v>
      </c>
      <c r="G11" s="15">
        <v>374.73</v>
      </c>
      <c r="H11" s="15">
        <v>471.76</v>
      </c>
      <c r="I11" s="15">
        <v>277.58</v>
      </c>
      <c r="J11" s="15">
        <v>258.12</v>
      </c>
      <c r="K11" s="15">
        <v>0</v>
      </c>
      <c r="L11" s="15">
        <v>5326.5</v>
      </c>
      <c r="M11" s="15">
        <v>5679.23</v>
      </c>
      <c r="N11" s="15">
        <v>5293.46</v>
      </c>
      <c r="O11" s="15">
        <v>4777.8900000000003</v>
      </c>
      <c r="P11" s="15">
        <v>14708.65</v>
      </c>
      <c r="Q11" s="15">
        <v>14674.59</v>
      </c>
      <c r="R11" s="7">
        <v>14645.91</v>
      </c>
      <c r="S11" s="7">
        <v>13775.2</v>
      </c>
      <c r="T11" s="7">
        <v>12361.57</v>
      </c>
      <c r="U11" s="7">
        <v>10347.719999999999</v>
      </c>
      <c r="V11" s="7">
        <v>8577.35</v>
      </c>
      <c r="W11" s="7">
        <v>7101.14</v>
      </c>
      <c r="X11" s="7">
        <v>7035.17</v>
      </c>
      <c r="Y11" s="7">
        <v>14588.04</v>
      </c>
      <c r="Z11" s="7">
        <v>17838.900000000001</v>
      </c>
      <c r="AA11" s="7">
        <v>15575.37</v>
      </c>
      <c r="AB11" s="7">
        <v>13494.33</v>
      </c>
      <c r="AC11" s="7">
        <v>11626.73</v>
      </c>
      <c r="AD11" s="7">
        <v>10949.54</v>
      </c>
      <c r="AE11" s="7">
        <v>9397.42</v>
      </c>
      <c r="AF11" s="7">
        <v>7335.47</v>
      </c>
      <c r="AG11" s="7">
        <v>7631.31</v>
      </c>
      <c r="AH11" s="7">
        <v>4985.41</v>
      </c>
      <c r="AI11" s="7">
        <v>3502.17</v>
      </c>
      <c r="AJ11" s="7">
        <v>10620.88</v>
      </c>
      <c r="AK11" s="7">
        <v>9039.32</v>
      </c>
      <c r="AL11" s="7">
        <v>6989.41</v>
      </c>
      <c r="AM11" s="7">
        <v>5372.72</v>
      </c>
      <c r="AN11" s="7">
        <v>1212.05</v>
      </c>
      <c r="AO11" s="7">
        <v>554.99</v>
      </c>
      <c r="AP11" s="7">
        <v>2979.41</v>
      </c>
      <c r="AQ11" s="7">
        <v>3006.7</v>
      </c>
      <c r="AR11" s="7">
        <v>1647.36</v>
      </c>
      <c r="AS11" s="13" t="str">
        <f t="shared" si="7"/>
        <v xml:space="preserve"> - Wartości niematerialne w realizacji</v>
      </c>
      <c r="AT11" s="13" t="str">
        <f t="shared" si="8"/>
        <v>Intangible assets in progress</v>
      </c>
    </row>
    <row r="12" spans="1:46" x14ac:dyDescent="0.25">
      <c r="A12" s="12" t="s">
        <v>219</v>
      </c>
      <c r="B12" s="12" t="s">
        <v>220</v>
      </c>
      <c r="C12" s="15">
        <v>4026.85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5</v>
      </c>
      <c r="Q12" s="15">
        <v>5</v>
      </c>
      <c r="R12" s="15">
        <v>5</v>
      </c>
      <c r="S12" s="15">
        <v>5</v>
      </c>
      <c r="T12" s="15">
        <v>99.62</v>
      </c>
      <c r="U12" s="7">
        <v>99.62</v>
      </c>
      <c r="V12" s="7">
        <v>98.16</v>
      </c>
      <c r="W12" s="7">
        <v>97.25</v>
      </c>
      <c r="X12" s="7">
        <v>89.3</v>
      </c>
      <c r="Y12" s="7">
        <v>89.3</v>
      </c>
      <c r="Z12" s="7">
        <v>51.79</v>
      </c>
      <c r="AA12" s="7">
        <v>52.2</v>
      </c>
      <c r="AB12" s="7">
        <v>60.48</v>
      </c>
      <c r="AC12" s="7">
        <v>146.75</v>
      </c>
      <c r="AD12" s="7">
        <v>319.58999999999997</v>
      </c>
      <c r="AE12" s="7">
        <v>319.58999999999997</v>
      </c>
      <c r="AF12" s="7">
        <v>249.08</v>
      </c>
      <c r="AG12" s="7">
        <v>249.08</v>
      </c>
      <c r="AH12" s="7">
        <v>553.27</v>
      </c>
      <c r="AI12" s="7">
        <v>637.02</v>
      </c>
      <c r="AJ12" s="7">
        <v>705.69</v>
      </c>
      <c r="AK12" s="7">
        <v>645.1</v>
      </c>
      <c r="AL12" s="7">
        <v>822.17</v>
      </c>
      <c r="AM12" s="7">
        <v>860.89</v>
      </c>
      <c r="AN12" s="7">
        <v>907.04</v>
      </c>
      <c r="AO12" s="7">
        <v>791.44</v>
      </c>
      <c r="AP12" s="7">
        <v>797.1</v>
      </c>
      <c r="AQ12" s="7">
        <v>558.44000000000005</v>
      </c>
      <c r="AR12" s="7">
        <v>0</v>
      </c>
      <c r="AS12" s="12" t="str">
        <f t="shared" si="7"/>
        <v>Posiadane udziały:</v>
      </c>
      <c r="AT12" s="12" t="str">
        <f t="shared" si="8"/>
        <v>The join venture:</v>
      </c>
    </row>
    <row r="13" spans="1:46" s="16" customFormat="1" x14ac:dyDescent="0.25">
      <c r="A13" s="14" t="s">
        <v>12</v>
      </c>
      <c r="B13" s="14" t="s">
        <v>123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15">
        <v>0</v>
      </c>
      <c r="Q13" s="15">
        <v>0</v>
      </c>
      <c r="R13" s="15">
        <v>61.5</v>
      </c>
      <c r="S13" s="15">
        <v>61.5</v>
      </c>
      <c r="T13" s="15">
        <v>61.5</v>
      </c>
      <c r="U13" s="15">
        <v>61.5</v>
      </c>
      <c r="V13" s="15">
        <v>61.5</v>
      </c>
      <c r="W13" s="15">
        <v>61.5</v>
      </c>
      <c r="X13" s="15">
        <v>61.5</v>
      </c>
      <c r="Y13" s="15">
        <v>61.5</v>
      </c>
      <c r="Z13" s="15">
        <v>65.55</v>
      </c>
      <c r="AA13" s="15">
        <v>65.55</v>
      </c>
      <c r="AB13" s="15">
        <v>58.06</v>
      </c>
      <c r="AC13" s="15">
        <v>57.06</v>
      </c>
      <c r="AD13" s="15">
        <v>60.06</v>
      </c>
      <c r="AE13" s="15">
        <v>60.06</v>
      </c>
      <c r="AF13" s="15">
        <v>99.16</v>
      </c>
      <c r="AG13" s="15">
        <v>99.16</v>
      </c>
      <c r="AH13" s="15">
        <v>99.16</v>
      </c>
      <c r="AI13" s="15">
        <v>61.5</v>
      </c>
      <c r="AJ13" s="15">
        <v>45</v>
      </c>
      <c r="AK13" s="15">
        <v>45</v>
      </c>
      <c r="AL13" s="15">
        <v>45</v>
      </c>
      <c r="AM13" s="15">
        <v>45</v>
      </c>
      <c r="AN13" s="15">
        <v>45</v>
      </c>
      <c r="AO13" s="15">
        <v>45</v>
      </c>
      <c r="AP13" s="15">
        <v>45</v>
      </c>
      <c r="AQ13" s="15">
        <v>45</v>
      </c>
      <c r="AR13" s="15">
        <v>0</v>
      </c>
      <c r="AS13" s="14" t="str">
        <f t="shared" si="7"/>
        <v>Należności długoterminowe</v>
      </c>
      <c r="AT13" s="14" t="str">
        <f t="shared" si="8"/>
        <v>Long-term receivables</v>
      </c>
    </row>
    <row r="14" spans="1:46" x14ac:dyDescent="0.25">
      <c r="A14" s="12" t="s">
        <v>13</v>
      </c>
      <c r="B14" s="12" t="s">
        <v>83</v>
      </c>
      <c r="C14" s="7">
        <v>159.28</v>
      </c>
      <c r="D14" s="7">
        <v>146.43</v>
      </c>
      <c r="E14" s="7">
        <v>146.43</v>
      </c>
      <c r="F14" s="7">
        <v>163.26</v>
      </c>
      <c r="G14" s="7">
        <v>163.26</v>
      </c>
      <c r="H14" s="7">
        <v>175.04</v>
      </c>
      <c r="I14" s="7">
        <v>175.04</v>
      </c>
      <c r="J14" s="7">
        <v>240.27</v>
      </c>
      <c r="K14" s="7">
        <v>180.03</v>
      </c>
      <c r="L14" s="7">
        <v>143.11000000000001</v>
      </c>
      <c r="M14" s="7">
        <v>143.11000000000001</v>
      </c>
      <c r="N14" s="7">
        <v>143.11000000000001</v>
      </c>
      <c r="O14" s="7">
        <v>143.11000000000001</v>
      </c>
      <c r="P14" s="7">
        <v>343.47</v>
      </c>
      <c r="Q14" s="7">
        <v>299.77</v>
      </c>
      <c r="R14" s="7">
        <v>257.44</v>
      </c>
      <c r="S14" s="7">
        <v>258.29000000000002</v>
      </c>
      <c r="T14" s="7">
        <v>364.03</v>
      </c>
      <c r="U14" s="7">
        <v>276.14</v>
      </c>
      <c r="V14" s="7">
        <v>254.49</v>
      </c>
      <c r="W14" s="7">
        <v>255.33</v>
      </c>
      <c r="X14" s="7">
        <v>246.19</v>
      </c>
      <c r="Y14" s="7">
        <v>246.19000000000005</v>
      </c>
      <c r="Z14" s="7">
        <v>254.09999999999991</v>
      </c>
      <c r="AA14" s="7">
        <v>315.83999999999997</v>
      </c>
      <c r="AB14" s="7">
        <v>6047.37</v>
      </c>
      <c r="AC14" s="7">
        <v>6571.09</v>
      </c>
      <c r="AD14" s="7">
        <v>8855.83</v>
      </c>
      <c r="AE14" s="7">
        <v>9456.4599999999991</v>
      </c>
      <c r="AF14" s="7">
        <v>8168.79</v>
      </c>
      <c r="AG14" s="7">
        <v>8595.5300000000007</v>
      </c>
      <c r="AH14" s="7">
        <v>9143.77</v>
      </c>
      <c r="AI14" s="7">
        <v>9538.61</v>
      </c>
      <c r="AJ14" s="7">
        <v>9333.0400000000009</v>
      </c>
      <c r="AK14" s="7">
        <v>146.66999999999999</v>
      </c>
      <c r="AL14" s="7">
        <v>277.52999999999997</v>
      </c>
      <c r="AM14" s="7">
        <v>101.12</v>
      </c>
      <c r="AN14" s="7">
        <v>35.08</v>
      </c>
      <c r="AO14" s="7">
        <v>28.19</v>
      </c>
      <c r="AP14" s="7">
        <v>4.7699999999999996</v>
      </c>
      <c r="AQ14" s="7">
        <v>28.2</v>
      </c>
      <c r="AR14" s="7">
        <v>37.08</v>
      </c>
      <c r="AS14" s="12" t="str">
        <f t="shared" si="7"/>
        <v>Aktywa z tytułu odroczonego podatku dochodowego</v>
      </c>
      <c r="AT14" s="12" t="str">
        <f t="shared" si="8"/>
        <v>Defered tax assets</v>
      </c>
    </row>
    <row r="15" spans="1:46" s="11" customFormat="1" x14ac:dyDescent="0.25">
      <c r="A15" s="42" t="s">
        <v>216</v>
      </c>
      <c r="B15" s="42" t="s">
        <v>215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307.95999999999998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820.86</v>
      </c>
      <c r="R15" s="44">
        <v>922.16</v>
      </c>
      <c r="S15" s="44">
        <v>922.16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0</v>
      </c>
      <c r="AE15" s="44">
        <v>0</v>
      </c>
      <c r="AF15" s="44">
        <v>0</v>
      </c>
      <c r="AG15" s="44">
        <v>0</v>
      </c>
      <c r="AH15" s="44">
        <v>0</v>
      </c>
      <c r="AI15" s="44">
        <v>0</v>
      </c>
      <c r="AJ15" s="44">
        <v>0</v>
      </c>
      <c r="AK15" s="44">
        <v>0</v>
      </c>
      <c r="AL15" s="44">
        <v>0</v>
      </c>
      <c r="AM15" s="44">
        <v>0</v>
      </c>
      <c r="AN15" s="44">
        <v>0</v>
      </c>
      <c r="AO15" s="44">
        <v>0</v>
      </c>
      <c r="AP15" s="44">
        <v>0</v>
      </c>
      <c r="AQ15" s="44">
        <v>0</v>
      </c>
      <c r="AR15" s="44">
        <v>0</v>
      </c>
      <c r="AS15" s="44"/>
      <c r="AT15" s="44"/>
    </row>
    <row r="16" spans="1:46" s="55" customFormat="1" x14ac:dyDescent="0.25">
      <c r="A16" s="42" t="s">
        <v>15</v>
      </c>
      <c r="B16" s="42" t="s">
        <v>160</v>
      </c>
      <c r="C16" s="44">
        <f t="shared" ref="C16:E16" si="13">SUM(C17:C23)</f>
        <v>3306.2</v>
      </c>
      <c r="D16" s="44">
        <f t="shared" si="13"/>
        <v>4758.4500000000007</v>
      </c>
      <c r="E16" s="44">
        <f t="shared" si="13"/>
        <v>5729.58</v>
      </c>
      <c r="F16" s="44">
        <f t="shared" ref="F16:G16" si="14">SUM(F17:F23)</f>
        <v>5925.75</v>
      </c>
      <c r="G16" s="44">
        <f t="shared" si="14"/>
        <v>6562.88</v>
      </c>
      <c r="H16" s="44">
        <f t="shared" ref="H16:K16" si="15">SUM(H17:H23)</f>
        <v>12436.33</v>
      </c>
      <c r="I16" s="44">
        <f t="shared" si="15"/>
        <v>8607.9399999999987</v>
      </c>
      <c r="J16" s="44">
        <f t="shared" si="15"/>
        <v>7193.88</v>
      </c>
      <c r="K16" s="44">
        <f t="shared" si="15"/>
        <v>7688.89</v>
      </c>
      <c r="L16" s="44">
        <f t="shared" ref="L16:M16" si="16">SUM(L17:L23)</f>
        <v>7003.55</v>
      </c>
      <c r="M16" s="44">
        <f t="shared" si="16"/>
        <v>6647.37</v>
      </c>
      <c r="N16" s="44">
        <f t="shared" ref="N16:O16" si="17">SUM(N17:N23)</f>
        <v>9206.6</v>
      </c>
      <c r="O16" s="44">
        <f t="shared" si="17"/>
        <v>11320.84</v>
      </c>
      <c r="P16" s="44">
        <f t="shared" ref="P16:U16" si="18">SUM(P17:P23)</f>
        <v>10663.58</v>
      </c>
      <c r="Q16" s="44">
        <f t="shared" si="18"/>
        <v>9956.18</v>
      </c>
      <c r="R16" s="44">
        <f t="shared" si="18"/>
        <v>6613.9900000000007</v>
      </c>
      <c r="S16" s="44">
        <f t="shared" si="18"/>
        <v>5237.57</v>
      </c>
      <c r="T16" s="44">
        <f t="shared" si="18"/>
        <v>4653.07</v>
      </c>
      <c r="U16" s="44">
        <f t="shared" si="18"/>
        <v>4119.01</v>
      </c>
      <c r="V16" s="44">
        <v>4450.7299999999996</v>
      </c>
      <c r="W16" s="44">
        <v>3483.1400000000003</v>
      </c>
      <c r="X16" s="44">
        <f>SUM(X17:X23)</f>
        <v>4182.99</v>
      </c>
      <c r="Y16" s="44">
        <f>SUM(Y17:Y23)</f>
        <v>6296.54</v>
      </c>
      <c r="Z16" s="44">
        <f>SUM(Z17:Z23)</f>
        <v>7942.9</v>
      </c>
      <c r="AA16" s="44">
        <f>SUM(AA17:AA23)</f>
        <v>10733.279999999999</v>
      </c>
      <c r="AB16" s="44">
        <f>SUM(AB17:AB23)</f>
        <v>13385.32</v>
      </c>
      <c r="AC16" s="44">
        <f t="shared" ref="AC16" si="19">SUM(AC17:AC23)</f>
        <v>15024.89</v>
      </c>
      <c r="AD16" s="44">
        <v>6383.12</v>
      </c>
      <c r="AE16" s="44">
        <v>8385.3700000000008</v>
      </c>
      <c r="AF16" s="44">
        <v>6817.1</v>
      </c>
      <c r="AG16" s="44">
        <v>9209.4</v>
      </c>
      <c r="AH16" s="44">
        <v>9740.85</v>
      </c>
      <c r="AI16" s="44">
        <v>13224.74</v>
      </c>
      <c r="AJ16" s="44">
        <v>25793.390000000003</v>
      </c>
      <c r="AK16" s="44">
        <v>5177.75</v>
      </c>
      <c r="AL16" s="44">
        <v>5609.88</v>
      </c>
      <c r="AM16" s="44">
        <v>4589.619999999999</v>
      </c>
      <c r="AN16" s="44">
        <f>SUM(AN17:AN23)</f>
        <v>3121.62</v>
      </c>
      <c r="AO16" s="44">
        <f t="shared" ref="AO16" si="20">SUM(AO17:AO23)</f>
        <v>3244.9</v>
      </c>
      <c r="AP16" s="44">
        <f>SUM(AP17:AP23)</f>
        <v>1772.1299999999999</v>
      </c>
      <c r="AQ16" s="44">
        <v>1906.16</v>
      </c>
      <c r="AR16" s="44">
        <v>2160.63</v>
      </c>
      <c r="AS16" s="42" t="str">
        <f t="shared" si="7"/>
        <v>AKTYWA OBROTOWE</v>
      </c>
      <c r="AT16" s="42" t="str">
        <f t="shared" si="8"/>
        <v>CURRENT ASSETS</v>
      </c>
    </row>
    <row r="17" spans="1:46" x14ac:dyDescent="0.25">
      <c r="A17" s="12" t="s">
        <v>16</v>
      </c>
      <c r="B17" s="12" t="s">
        <v>124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79.180000000000007</v>
      </c>
      <c r="AC17" s="7">
        <v>0</v>
      </c>
      <c r="AD17" s="7">
        <v>8.5</v>
      </c>
      <c r="AE17" s="7">
        <v>0</v>
      </c>
      <c r="AF17" s="7">
        <v>19.649999999999999</v>
      </c>
      <c r="AG17" s="7">
        <v>25.43</v>
      </c>
      <c r="AH17" s="7">
        <v>33.340000000000003</v>
      </c>
      <c r="AI17" s="7">
        <v>33.340000000000003</v>
      </c>
      <c r="AJ17" s="7">
        <v>16.149999999999999</v>
      </c>
      <c r="AK17" s="7">
        <v>17.8</v>
      </c>
      <c r="AL17" s="7">
        <v>132.69999999999999</v>
      </c>
      <c r="AM17" s="7">
        <v>16.3</v>
      </c>
      <c r="AN17" s="7">
        <v>7.84</v>
      </c>
      <c r="AO17" s="7">
        <v>14.49</v>
      </c>
      <c r="AP17" s="7">
        <v>4.59</v>
      </c>
      <c r="AQ17" s="7">
        <v>390</v>
      </c>
      <c r="AR17" s="7">
        <v>0</v>
      </c>
      <c r="AS17" s="12" t="str">
        <f t="shared" si="7"/>
        <v>Zapasy</v>
      </c>
      <c r="AT17" s="12" t="str">
        <f t="shared" si="8"/>
        <v>Inventory</v>
      </c>
    </row>
    <row r="18" spans="1:46" x14ac:dyDescent="0.25">
      <c r="A18" s="12" t="s">
        <v>17</v>
      </c>
      <c r="B18" s="12" t="s">
        <v>84</v>
      </c>
      <c r="C18" s="7">
        <v>2293.64</v>
      </c>
      <c r="D18" s="7">
        <v>2174.84</v>
      </c>
      <c r="E18" s="7">
        <v>2451.06</v>
      </c>
      <c r="F18" s="7">
        <v>2305.48</v>
      </c>
      <c r="G18" s="7">
        <v>2775.11</v>
      </c>
      <c r="H18" s="7">
        <v>4548.8100000000004</v>
      </c>
      <c r="I18" s="7">
        <v>2827.41</v>
      </c>
      <c r="J18" s="7">
        <v>2585.6</v>
      </c>
      <c r="K18" s="7">
        <v>3088.15</v>
      </c>
      <c r="L18" s="7">
        <v>2227.91</v>
      </c>
      <c r="M18" s="7">
        <v>1867.43</v>
      </c>
      <c r="N18" s="7">
        <v>1904.84</v>
      </c>
      <c r="O18" s="7">
        <v>2266.14</v>
      </c>
      <c r="P18" s="7">
        <v>2721.24</v>
      </c>
      <c r="Q18" s="7">
        <v>3058</v>
      </c>
      <c r="R18" s="7">
        <v>2206.71</v>
      </c>
      <c r="S18" s="7">
        <v>2277.54</v>
      </c>
      <c r="T18" s="7">
        <v>1528.46</v>
      </c>
      <c r="U18" s="7">
        <v>893.57</v>
      </c>
      <c r="V18" s="7">
        <v>979.28</v>
      </c>
      <c r="W18" s="7">
        <v>902.3</v>
      </c>
      <c r="X18" s="7">
        <v>1791.29</v>
      </c>
      <c r="Y18" s="7">
        <v>936.89</v>
      </c>
      <c r="Z18" s="7">
        <v>477.92</v>
      </c>
      <c r="AA18" s="7">
        <v>755.03</v>
      </c>
      <c r="AB18" s="7">
        <v>832.13</v>
      </c>
      <c r="AC18" s="7">
        <v>913.92</v>
      </c>
      <c r="AD18" s="7">
        <v>1081.22</v>
      </c>
      <c r="AE18" s="7">
        <v>277.73</v>
      </c>
      <c r="AF18" s="7">
        <v>766.27</v>
      </c>
      <c r="AG18" s="7">
        <v>755.58</v>
      </c>
      <c r="AH18" s="7">
        <v>1102.56</v>
      </c>
      <c r="AI18" s="7">
        <v>1647.52</v>
      </c>
      <c r="AJ18" s="7">
        <v>990.62</v>
      </c>
      <c r="AK18" s="7">
        <v>1347.97</v>
      </c>
      <c r="AL18" s="7">
        <v>1622.13</v>
      </c>
      <c r="AM18" s="7">
        <v>2004.04</v>
      </c>
      <c r="AN18" s="7">
        <v>1451.5</v>
      </c>
      <c r="AO18" s="7">
        <v>1848.56</v>
      </c>
      <c r="AP18" s="7">
        <v>1463.84</v>
      </c>
      <c r="AQ18" s="7">
        <v>1008.53</v>
      </c>
      <c r="AR18" s="7">
        <v>1727.8</v>
      </c>
      <c r="AS18" s="12" t="str">
        <f t="shared" si="7"/>
        <v>Należności z tytułu dostaw i usług</v>
      </c>
      <c r="AT18" s="12" t="str">
        <f t="shared" si="8"/>
        <v>Trade receivables</v>
      </c>
    </row>
    <row r="19" spans="1:46" x14ac:dyDescent="0.25">
      <c r="A19" s="12" t="s">
        <v>228</v>
      </c>
      <c r="B19" s="12" t="s">
        <v>125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282.08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737.56</v>
      </c>
      <c r="AE19" s="7">
        <v>675.33</v>
      </c>
      <c r="AF19" s="7">
        <v>467.41</v>
      </c>
      <c r="AG19" s="7">
        <v>322.27999999999997</v>
      </c>
      <c r="AH19" s="7">
        <v>146.52000000000001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12" t="str">
        <f t="shared" si="7"/>
        <v xml:space="preserve">Należności z tytułu bieżącego podatku </v>
      </c>
      <c r="AT19" s="12" t="str">
        <f t="shared" si="8"/>
        <v>Receivables from tax</v>
      </c>
    </row>
    <row r="20" spans="1:46" x14ac:dyDescent="0.25">
      <c r="A20" s="12" t="s">
        <v>18</v>
      </c>
      <c r="B20" s="12" t="s">
        <v>85</v>
      </c>
      <c r="C20" s="7">
        <v>258.39</v>
      </c>
      <c r="D20" s="7">
        <v>936.85</v>
      </c>
      <c r="E20" s="7">
        <v>1253.18</v>
      </c>
      <c r="F20" s="7">
        <v>1258.6400000000001</v>
      </c>
      <c r="G20" s="7">
        <v>1480.93</v>
      </c>
      <c r="H20" s="7">
        <v>471.58</v>
      </c>
      <c r="I20" s="7">
        <v>1555.16</v>
      </c>
      <c r="J20" s="7">
        <v>1576.07</v>
      </c>
      <c r="K20" s="7">
        <v>1062.52</v>
      </c>
      <c r="L20" s="7">
        <v>892.52</v>
      </c>
      <c r="M20" s="7">
        <v>701.23</v>
      </c>
      <c r="N20" s="7">
        <v>739.79</v>
      </c>
      <c r="O20" s="7">
        <v>629.46</v>
      </c>
      <c r="P20" s="7">
        <v>244.46</v>
      </c>
      <c r="Q20" s="7">
        <v>0.73</v>
      </c>
      <c r="R20" s="7">
        <v>339.63</v>
      </c>
      <c r="S20" s="7">
        <v>111.88</v>
      </c>
      <c r="T20" s="7">
        <v>157.15</v>
      </c>
      <c r="U20" s="7">
        <v>231.28</v>
      </c>
      <c r="V20" s="7">
        <v>169.13</v>
      </c>
      <c r="W20" s="7">
        <v>272.16000000000003</v>
      </c>
      <c r="X20" s="7">
        <v>782.23</v>
      </c>
      <c r="Y20" s="7">
        <v>903.33</v>
      </c>
      <c r="Z20" s="7">
        <v>951.38</v>
      </c>
      <c r="AA20" s="7">
        <v>1175.7</v>
      </c>
      <c r="AB20" s="7">
        <v>692.89</v>
      </c>
      <c r="AC20" s="7">
        <v>735.28</v>
      </c>
      <c r="AD20" s="7">
        <v>684.21</v>
      </c>
      <c r="AE20" s="7">
        <v>1013.5</v>
      </c>
      <c r="AF20" s="7">
        <v>1041.18</v>
      </c>
      <c r="AG20" s="7">
        <v>2525.67</v>
      </c>
      <c r="AH20" s="7">
        <v>805.89</v>
      </c>
      <c r="AI20" s="7">
        <v>1064.45</v>
      </c>
      <c r="AJ20" s="7">
        <v>12630.59</v>
      </c>
      <c r="AK20" s="7">
        <v>382.43</v>
      </c>
      <c r="AL20" s="7">
        <v>517.76</v>
      </c>
      <c r="AM20" s="7">
        <v>485.09</v>
      </c>
      <c r="AN20" s="7">
        <v>413.1</v>
      </c>
      <c r="AO20" s="7">
        <v>136.22999999999999</v>
      </c>
      <c r="AP20" s="7">
        <v>75.45</v>
      </c>
      <c r="AQ20" s="7">
        <v>40.229999999999997</v>
      </c>
      <c r="AR20" s="7">
        <v>239.4</v>
      </c>
      <c r="AS20" s="12" t="str">
        <f t="shared" si="7"/>
        <v>Pozostałe należności</v>
      </c>
      <c r="AT20" s="12" t="str">
        <f t="shared" si="8"/>
        <v>Other receivables</v>
      </c>
    </row>
    <row r="21" spans="1:46" x14ac:dyDescent="0.25">
      <c r="A21" s="12" t="s">
        <v>19</v>
      </c>
      <c r="B21" s="12" t="s">
        <v>100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131.61000000000001</v>
      </c>
      <c r="AH21" s="7">
        <v>129.01</v>
      </c>
      <c r="AI21" s="7">
        <v>126.41</v>
      </c>
      <c r="AJ21" s="7">
        <v>123.78</v>
      </c>
      <c r="AK21" s="7">
        <v>121.15</v>
      </c>
      <c r="AL21" s="7">
        <v>118.54</v>
      </c>
      <c r="AM21" s="7">
        <v>115.97</v>
      </c>
      <c r="AN21" s="7">
        <v>234.72</v>
      </c>
      <c r="AO21" s="7">
        <v>0</v>
      </c>
      <c r="AP21" s="7">
        <v>0</v>
      </c>
      <c r="AQ21" s="7">
        <v>0</v>
      </c>
      <c r="AR21" s="7">
        <v>0</v>
      </c>
      <c r="AS21" s="12" t="str">
        <f t="shared" si="7"/>
        <v>Udzielone pożyczki</v>
      </c>
      <c r="AT21" s="12" t="str">
        <f t="shared" si="8"/>
        <v>Loans</v>
      </c>
    </row>
    <row r="22" spans="1:46" x14ac:dyDescent="0.25">
      <c r="A22" s="12" t="s">
        <v>20</v>
      </c>
      <c r="B22" s="12" t="s">
        <v>86</v>
      </c>
      <c r="C22" s="7">
        <v>682.1</v>
      </c>
      <c r="D22" s="7">
        <v>809.32</v>
      </c>
      <c r="E22" s="7">
        <v>1126.18</v>
      </c>
      <c r="F22" s="7">
        <v>972.4</v>
      </c>
      <c r="G22" s="7">
        <v>1687.41</v>
      </c>
      <c r="H22" s="7">
        <v>6229.3</v>
      </c>
      <c r="I22" s="7">
        <v>2970.06</v>
      </c>
      <c r="J22" s="7">
        <v>1986.68</v>
      </c>
      <c r="K22" s="7">
        <v>3052.83</v>
      </c>
      <c r="L22" s="7">
        <v>2632.76</v>
      </c>
      <c r="M22" s="7">
        <v>3008.24</v>
      </c>
      <c r="N22" s="7">
        <v>5539.79</v>
      </c>
      <c r="O22" s="7">
        <v>7991.27</v>
      </c>
      <c r="P22" s="7">
        <v>6900.55</v>
      </c>
      <c r="Q22" s="7">
        <v>5252.62</v>
      </c>
      <c r="R22" s="7">
        <v>2935.52</v>
      </c>
      <c r="S22" s="7">
        <v>2640.33</v>
      </c>
      <c r="T22" s="7">
        <v>2434.35</v>
      </c>
      <c r="U22" s="7">
        <v>2609.63</v>
      </c>
      <c r="V22" s="7">
        <v>2733.98</v>
      </c>
      <c r="W22" s="7">
        <v>1813.19</v>
      </c>
      <c r="X22" s="7">
        <v>1015.94</v>
      </c>
      <c r="Y22" s="7">
        <v>3621.18</v>
      </c>
      <c r="Z22" s="7">
        <v>5979.11</v>
      </c>
      <c r="AA22" s="7">
        <v>8200.5</v>
      </c>
      <c r="AB22" s="7">
        <v>11095.26</v>
      </c>
      <c r="AC22" s="7">
        <v>12715.28</v>
      </c>
      <c r="AD22" s="7">
        <v>3183.21</v>
      </c>
      <c r="AE22" s="7">
        <v>5584.64</v>
      </c>
      <c r="AF22" s="7">
        <v>3855.58</v>
      </c>
      <c r="AG22" s="7">
        <v>4626.32</v>
      </c>
      <c r="AH22" s="7">
        <v>7329.72</v>
      </c>
      <c r="AI22" s="7">
        <v>10191.84</v>
      </c>
      <c r="AJ22" s="7">
        <v>11883.87</v>
      </c>
      <c r="AK22" s="7">
        <v>3086.82</v>
      </c>
      <c r="AL22" s="7">
        <v>2981.64</v>
      </c>
      <c r="AM22" s="7">
        <v>1556.07</v>
      </c>
      <c r="AN22" s="7">
        <v>746.7</v>
      </c>
      <c r="AO22" s="7">
        <v>979.16</v>
      </c>
      <c r="AP22" s="7">
        <v>48.85</v>
      </c>
      <c r="AQ22" s="7">
        <v>370.72</v>
      </c>
      <c r="AR22" s="7">
        <v>188.57</v>
      </c>
      <c r="AS22" s="12" t="str">
        <f t="shared" si="7"/>
        <v>Środki pieniężne i ich ekwiwalenty</v>
      </c>
      <c r="AT22" s="12" t="str">
        <f t="shared" si="8"/>
        <v>Cash and cash equivalents</v>
      </c>
    </row>
    <row r="23" spans="1:46" s="16" customFormat="1" ht="15.75" customHeight="1" x14ac:dyDescent="0.25">
      <c r="A23" s="14" t="s">
        <v>14</v>
      </c>
      <c r="B23" s="14" t="s">
        <v>153</v>
      </c>
      <c r="C23" s="7">
        <v>72.069999999999993</v>
      </c>
      <c r="D23" s="7">
        <v>837.44</v>
      </c>
      <c r="E23" s="7">
        <v>899.16</v>
      </c>
      <c r="F23" s="58">
        <v>1389.23</v>
      </c>
      <c r="G23" s="58">
        <v>619.42999999999995</v>
      </c>
      <c r="H23" s="58">
        <v>1186.6400000000001</v>
      </c>
      <c r="I23" s="7">
        <v>1255.31</v>
      </c>
      <c r="J23" s="7">
        <v>1045.53</v>
      </c>
      <c r="K23" s="15">
        <v>485.39</v>
      </c>
      <c r="L23" s="15">
        <v>1250.3599999999999</v>
      </c>
      <c r="M23" s="15">
        <v>1070.47</v>
      </c>
      <c r="N23" s="15">
        <v>1022.18</v>
      </c>
      <c r="O23" s="15">
        <v>433.97</v>
      </c>
      <c r="P23" s="15">
        <v>797.33</v>
      </c>
      <c r="Q23" s="15">
        <v>1362.75</v>
      </c>
      <c r="R23" s="15">
        <v>1132.1300000000001</v>
      </c>
      <c r="S23" s="15">
        <v>207.82</v>
      </c>
      <c r="T23" s="15">
        <v>533.11</v>
      </c>
      <c r="U23" s="15">
        <v>384.53</v>
      </c>
      <c r="V23" s="15">
        <v>568.34</v>
      </c>
      <c r="W23" s="15">
        <v>495.49</v>
      </c>
      <c r="X23" s="15">
        <v>593.53</v>
      </c>
      <c r="Y23" s="15">
        <v>835.14</v>
      </c>
      <c r="Z23" s="15">
        <v>534.49</v>
      </c>
      <c r="AA23" s="15">
        <v>602.04999999999995</v>
      </c>
      <c r="AB23" s="15">
        <v>685.86</v>
      </c>
      <c r="AC23" s="15">
        <v>660.41</v>
      </c>
      <c r="AD23" s="15">
        <v>688.42</v>
      </c>
      <c r="AE23" s="15">
        <v>834.17</v>
      </c>
      <c r="AF23" s="15">
        <v>667.01</v>
      </c>
      <c r="AG23" s="15">
        <v>822.51</v>
      </c>
      <c r="AH23" s="15">
        <v>193.81</v>
      </c>
      <c r="AI23" s="15">
        <v>161.18</v>
      </c>
      <c r="AJ23" s="15">
        <v>148.38</v>
      </c>
      <c r="AK23" s="15">
        <v>221.58</v>
      </c>
      <c r="AL23" s="15">
        <v>237.11</v>
      </c>
      <c r="AM23" s="15">
        <v>412.15</v>
      </c>
      <c r="AN23" s="15">
        <v>267.76</v>
      </c>
      <c r="AO23" s="15">
        <v>266.45999999999998</v>
      </c>
      <c r="AP23" s="15">
        <v>179.4</v>
      </c>
      <c r="AQ23" s="15">
        <v>96.68</v>
      </c>
      <c r="AR23" s="15">
        <v>4.8600000000000003</v>
      </c>
      <c r="AS23" s="14" t="str">
        <f t="shared" si="7"/>
        <v>Rozliczenia międzyokresowe</v>
      </c>
      <c r="AT23" s="14" t="str">
        <f t="shared" si="8"/>
        <v>Deferred expenses</v>
      </c>
    </row>
    <row r="24" spans="1:46" s="55" customFormat="1" x14ac:dyDescent="0.25">
      <c r="A24" s="42" t="s">
        <v>21</v>
      </c>
      <c r="B24" s="42" t="s">
        <v>117</v>
      </c>
      <c r="C24" s="44">
        <f t="shared" ref="C24" si="21">+C16+C6+C15</f>
        <v>13907.280000000002</v>
      </c>
      <c r="D24" s="44">
        <f t="shared" ref="D24:I24" si="22">+D16+D6+D15</f>
        <v>17932.48</v>
      </c>
      <c r="E24" s="44">
        <f t="shared" si="22"/>
        <v>19118.25</v>
      </c>
      <c r="F24" s="44">
        <f t="shared" si="22"/>
        <v>18830.84</v>
      </c>
      <c r="G24" s="44">
        <f t="shared" si="22"/>
        <v>19346.060000000001</v>
      </c>
      <c r="H24" s="44">
        <f t="shared" si="22"/>
        <v>26040.620000000003</v>
      </c>
      <c r="I24" s="44">
        <f t="shared" si="22"/>
        <v>23193.19</v>
      </c>
      <c r="J24" s="44">
        <f t="shared" ref="J24:K24" si="23">+J16+J6+J15</f>
        <v>22452.87</v>
      </c>
      <c r="K24" s="44">
        <f t="shared" si="23"/>
        <v>23566.89</v>
      </c>
      <c r="L24" s="44">
        <f t="shared" ref="L24:M24" si="24">+L16+L6+L15</f>
        <v>36326.560000000005</v>
      </c>
      <c r="M24" s="44">
        <f t="shared" si="24"/>
        <v>36901.279999999999</v>
      </c>
      <c r="N24" s="44">
        <f t="shared" ref="N24:S24" si="25">+N16+N6+N15</f>
        <v>40424.31</v>
      </c>
      <c r="O24" s="44">
        <f t="shared" si="25"/>
        <v>43454.289999999994</v>
      </c>
      <c r="P24" s="44">
        <f t="shared" si="25"/>
        <v>43309.83</v>
      </c>
      <c r="Q24" s="44">
        <f t="shared" si="25"/>
        <v>44141.03</v>
      </c>
      <c r="R24" s="44">
        <f t="shared" si="25"/>
        <v>40998.32</v>
      </c>
      <c r="S24" s="44">
        <f t="shared" si="25"/>
        <v>39337.33</v>
      </c>
      <c r="T24" s="44">
        <f t="shared" ref="T24:AC24" si="26">+T16+T6</f>
        <v>38342.549999999996</v>
      </c>
      <c r="U24" s="44">
        <f t="shared" si="26"/>
        <v>36910.78</v>
      </c>
      <c r="V24" s="44">
        <f t="shared" si="26"/>
        <v>35762.6</v>
      </c>
      <c r="W24" s="44">
        <f t="shared" si="26"/>
        <v>34686.420000000006</v>
      </c>
      <c r="X24" s="44">
        <f t="shared" si="26"/>
        <v>33784.470000000008</v>
      </c>
      <c r="Y24" s="44">
        <f t="shared" si="26"/>
        <v>36032.58</v>
      </c>
      <c r="Z24" s="44">
        <f t="shared" si="26"/>
        <v>36982.000000000007</v>
      </c>
      <c r="AA24" s="44">
        <f t="shared" si="26"/>
        <v>38552.199999999997</v>
      </c>
      <c r="AB24" s="44">
        <f t="shared" si="26"/>
        <v>46029.460000000006</v>
      </c>
      <c r="AC24" s="44">
        <f t="shared" si="26"/>
        <v>47503.229999999996</v>
      </c>
      <c r="AD24" s="44">
        <v>40012.910000000003</v>
      </c>
      <c r="AE24" s="44">
        <v>41436.76</v>
      </c>
      <c r="AF24" s="44">
        <v>36469.590000000004</v>
      </c>
      <c r="AG24" s="44">
        <v>38195.320000000007</v>
      </c>
      <c r="AH24" s="44">
        <v>37697.32</v>
      </c>
      <c r="AI24" s="44">
        <v>39571.660000000003</v>
      </c>
      <c r="AJ24" s="44">
        <v>48865.340000000004</v>
      </c>
      <c r="AK24" s="44">
        <v>17694.37</v>
      </c>
      <c r="AL24" s="44">
        <v>16014.190000000002</v>
      </c>
      <c r="AM24" s="44">
        <v>14036.699999999999</v>
      </c>
      <c r="AN24" s="44">
        <f>+AN16+AN6</f>
        <v>10848.22</v>
      </c>
      <c r="AO24" s="44">
        <f>+AO16+AO6</f>
        <v>10237.07</v>
      </c>
      <c r="AP24" s="44">
        <f>+AP16+AP6</f>
        <v>7902.5200000000013</v>
      </c>
      <c r="AQ24" s="44">
        <v>7684.95</v>
      </c>
      <c r="AR24" s="44">
        <v>6537.61</v>
      </c>
      <c r="AS24" s="42" t="str">
        <f t="shared" si="7"/>
        <v>AKTYWA RAZEM:</v>
      </c>
      <c r="AT24" s="42" t="str">
        <f t="shared" si="8"/>
        <v>TOTAL ASSETS:</v>
      </c>
    </row>
    <row r="25" spans="1:46" s="55" customFormat="1" x14ac:dyDescent="0.25">
      <c r="A25" s="46" t="s">
        <v>22</v>
      </c>
      <c r="B25" s="46" t="s">
        <v>89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 t="s">
        <v>0</v>
      </c>
      <c r="U25" s="56" t="s">
        <v>0</v>
      </c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 t="s">
        <v>0</v>
      </c>
      <c r="AK25" s="56"/>
      <c r="AL25" s="56"/>
      <c r="AM25" s="56"/>
      <c r="AN25" s="56"/>
      <c r="AO25" s="56"/>
      <c r="AP25" s="56"/>
      <c r="AQ25" s="56"/>
      <c r="AR25" s="56"/>
      <c r="AS25" s="46" t="s">
        <v>199</v>
      </c>
      <c r="AT25" s="46" t="str">
        <f>+B25</f>
        <v>LIABILITIES</v>
      </c>
    </row>
    <row r="26" spans="1:46" s="55" customFormat="1" x14ac:dyDescent="0.25">
      <c r="A26" s="42" t="s">
        <v>23</v>
      </c>
      <c r="B26" s="42" t="s">
        <v>126</v>
      </c>
      <c r="C26" s="43">
        <f t="shared" ref="C26" si="27">SUM(C27:C31)</f>
        <v>4804.2400000000052</v>
      </c>
      <c r="D26" s="43">
        <f t="shared" ref="D26:E26" si="28">SUM(D27:D31)</f>
        <v>7450.0800000000045</v>
      </c>
      <c r="E26" s="43">
        <f t="shared" si="28"/>
        <v>7823.66</v>
      </c>
      <c r="F26" s="43">
        <f t="shared" ref="F26:G26" si="29">SUM(F27:F31)</f>
        <v>7296.84</v>
      </c>
      <c r="G26" s="43">
        <f t="shared" si="29"/>
        <v>7313.7999999999993</v>
      </c>
      <c r="H26" s="43">
        <f t="shared" ref="H26:I26" si="30">SUM(H27:H31)</f>
        <v>9533.91</v>
      </c>
      <c r="I26" s="43">
        <f t="shared" si="30"/>
        <v>6695.03</v>
      </c>
      <c r="J26" s="43">
        <f t="shared" ref="J26:K26" si="31">SUM(J27:J31)</f>
        <v>6673.7</v>
      </c>
      <c r="K26" s="43">
        <f t="shared" si="31"/>
        <v>6623.3299999999981</v>
      </c>
      <c r="L26" s="43">
        <f t="shared" ref="L26:R26" si="32">SUM(L27:L31)</f>
        <v>19627.599999999995</v>
      </c>
      <c r="M26" s="43">
        <f t="shared" si="32"/>
        <v>19714.8</v>
      </c>
      <c r="N26" s="43">
        <f t="shared" si="32"/>
        <v>21207.050000000003</v>
      </c>
      <c r="O26" s="43">
        <f t="shared" si="32"/>
        <v>21480.16</v>
      </c>
      <c r="P26" s="43">
        <f t="shared" si="32"/>
        <v>21403.7</v>
      </c>
      <c r="Q26" s="43">
        <f t="shared" si="32"/>
        <v>18281.28</v>
      </c>
      <c r="R26" s="43">
        <f t="shared" si="32"/>
        <v>17403.04</v>
      </c>
      <c r="S26" s="43">
        <f t="shared" ref="S26:T26" si="33">SUM(S27:S31)</f>
        <v>16384.740000000002</v>
      </c>
      <c r="T26" s="43">
        <f t="shared" si="33"/>
        <v>15414.59</v>
      </c>
      <c r="U26" s="43">
        <f t="shared" ref="U26:AC26" si="34">SUM(U27:U31)</f>
        <v>14845.35</v>
      </c>
      <c r="V26" s="43">
        <f t="shared" si="34"/>
        <v>15025.810000000001</v>
      </c>
      <c r="W26" s="43">
        <f t="shared" si="34"/>
        <v>15692.550000000003</v>
      </c>
      <c r="X26" s="43">
        <f t="shared" si="34"/>
        <v>14911.560000000001</v>
      </c>
      <c r="Y26" s="43">
        <f t="shared" si="34"/>
        <v>16118.21</v>
      </c>
      <c r="Z26" s="43">
        <f t="shared" si="34"/>
        <v>16684.38</v>
      </c>
      <c r="AA26" s="43">
        <f t="shared" si="34"/>
        <v>18012.269999999997</v>
      </c>
      <c r="AB26" s="43">
        <f t="shared" si="34"/>
        <v>21316.52</v>
      </c>
      <c r="AC26" s="43">
        <f t="shared" si="34"/>
        <v>21850.530000000002</v>
      </c>
      <c r="AD26" s="43">
        <v>23051.919999999998</v>
      </c>
      <c r="AE26" s="43">
        <v>24586.639999999999</v>
      </c>
      <c r="AF26" s="43">
        <v>22425.58</v>
      </c>
      <c r="AG26" s="43">
        <v>23295.610000000004</v>
      </c>
      <c r="AH26" s="43">
        <v>20943.02</v>
      </c>
      <c r="AI26" s="43">
        <v>20817.13</v>
      </c>
      <c r="AJ26" s="43">
        <v>22094.71</v>
      </c>
      <c r="AK26" s="43">
        <v>4112.18</v>
      </c>
      <c r="AL26" s="43">
        <v>4365.5199999999995</v>
      </c>
      <c r="AM26" s="43">
        <v>3587.7100000000005</v>
      </c>
      <c r="AN26" s="43">
        <f>SUM(AN27:AN31)</f>
        <v>4467.8099999999995</v>
      </c>
      <c r="AO26" s="43">
        <f>SUM(AO27:AO31)</f>
        <v>3593.54</v>
      </c>
      <c r="AP26" s="43">
        <f>SUM(AP27:AP31)</f>
        <v>3383.4199999999996</v>
      </c>
      <c r="AQ26" s="43">
        <v>2813.7400000000002</v>
      </c>
      <c r="AR26" s="43">
        <v>5731.48</v>
      </c>
      <c r="AS26" s="42" t="str">
        <f>+A26</f>
        <v>KAPITAŁ (FUNDUSZ) WŁASNY</v>
      </c>
      <c r="AT26" s="42" t="str">
        <f>+B26</f>
        <v>EQUITY</v>
      </c>
    </row>
    <row r="27" spans="1:46" x14ac:dyDescent="0.25">
      <c r="A27" s="12" t="s">
        <v>24</v>
      </c>
      <c r="B27" s="12" t="s">
        <v>90</v>
      </c>
      <c r="C27" s="7">
        <v>3228.58</v>
      </c>
      <c r="D27" s="7">
        <v>3228.58</v>
      </c>
      <c r="E27" s="7">
        <v>3228.58</v>
      </c>
      <c r="F27" s="7">
        <v>3228.58</v>
      </c>
      <c r="G27" s="7">
        <v>3228.58</v>
      </c>
      <c r="H27" s="7">
        <v>3228.58</v>
      </c>
      <c r="I27" s="7">
        <v>3228.58</v>
      </c>
      <c r="J27" s="7">
        <v>3228.58</v>
      </c>
      <c r="K27" s="7">
        <v>3228.58</v>
      </c>
      <c r="L27" s="7">
        <v>3228.58</v>
      </c>
      <c r="M27" s="7">
        <v>3228.58</v>
      </c>
      <c r="N27" s="7">
        <v>3228.58</v>
      </c>
      <c r="O27" s="7">
        <v>3228.58</v>
      </c>
      <c r="P27" s="7">
        <v>3228.58</v>
      </c>
      <c r="Q27" s="7">
        <v>2974.34</v>
      </c>
      <c r="R27" s="7">
        <v>2974.34</v>
      </c>
      <c r="S27" s="7">
        <v>2974.34</v>
      </c>
      <c r="T27" s="7">
        <v>2974.34</v>
      </c>
      <c r="U27" s="7">
        <v>2974.34</v>
      </c>
      <c r="V27" s="7">
        <v>2974.34</v>
      </c>
      <c r="W27" s="7">
        <v>2974.34</v>
      </c>
      <c r="X27" s="7">
        <v>2974.34</v>
      </c>
      <c r="Y27" s="7">
        <v>2826.87</v>
      </c>
      <c r="Z27" s="7">
        <v>2826.87</v>
      </c>
      <c r="AA27" s="7">
        <v>2826.87</v>
      </c>
      <c r="AB27" s="7">
        <v>2826.87</v>
      </c>
      <c r="AC27" s="7">
        <v>2826.87</v>
      </c>
      <c r="AD27" s="7">
        <v>2826.87</v>
      </c>
      <c r="AE27" s="7">
        <v>2794.55</v>
      </c>
      <c r="AF27" s="7">
        <v>2794.55</v>
      </c>
      <c r="AG27" s="7">
        <v>2794.55</v>
      </c>
      <c r="AH27" s="7">
        <v>2794.55</v>
      </c>
      <c r="AI27" s="7">
        <v>2794.55</v>
      </c>
      <c r="AJ27" s="7">
        <v>2794.55</v>
      </c>
      <c r="AK27" s="7">
        <v>2559.65</v>
      </c>
      <c r="AL27" s="7">
        <v>2530</v>
      </c>
      <c r="AM27" s="7">
        <v>2530</v>
      </c>
      <c r="AN27" s="7">
        <v>2530</v>
      </c>
      <c r="AO27" s="7">
        <v>2530</v>
      </c>
      <c r="AP27" s="7">
        <v>2530</v>
      </c>
      <c r="AQ27" s="7">
        <v>2530</v>
      </c>
      <c r="AR27" s="7">
        <v>2530</v>
      </c>
      <c r="AS27" s="12" t="str">
        <f>+A27</f>
        <v>Kapitał podstawowy</v>
      </c>
      <c r="AT27" s="12" t="str">
        <f>+B27</f>
        <v>Share capital</v>
      </c>
    </row>
    <row r="28" spans="1:46" s="16" customFormat="1" x14ac:dyDescent="0.25">
      <c r="A28" s="14" t="s">
        <v>25</v>
      </c>
      <c r="B28" s="14" t="s">
        <v>91</v>
      </c>
      <c r="C28" s="15">
        <v>0</v>
      </c>
      <c r="D28" s="15">
        <v>0</v>
      </c>
      <c r="E28" s="15">
        <v>0</v>
      </c>
      <c r="F28" s="15">
        <v>-11.63</v>
      </c>
      <c r="G28" s="15">
        <v>-11.63</v>
      </c>
      <c r="H28" s="15">
        <v>-11.63</v>
      </c>
      <c r="I28" s="15">
        <v>-11.63</v>
      </c>
      <c r="J28" s="15">
        <v>-11.63</v>
      </c>
      <c r="K28" s="15">
        <v>-11.63</v>
      </c>
      <c r="L28" s="15">
        <v>-11.63</v>
      </c>
      <c r="M28" s="15">
        <v>-11.63</v>
      </c>
      <c r="N28" s="15">
        <v>-11.13</v>
      </c>
      <c r="O28" s="15">
        <v>-11.13</v>
      </c>
      <c r="P28" s="15">
        <v>-11.13</v>
      </c>
      <c r="Q28" s="15">
        <v>-11.13</v>
      </c>
      <c r="R28" s="15">
        <v>-11.13</v>
      </c>
      <c r="S28" s="15">
        <v>-11.13</v>
      </c>
      <c r="T28" s="15">
        <v>-11.07</v>
      </c>
      <c r="U28" s="15">
        <v>-11.07</v>
      </c>
      <c r="V28" s="15">
        <v>-11.13</v>
      </c>
      <c r="W28" s="15">
        <v>-9.73</v>
      </c>
      <c r="X28" s="15">
        <v>-8.92</v>
      </c>
      <c r="Y28" s="15">
        <v>-8.32</v>
      </c>
      <c r="Z28" s="15">
        <v>-6.14</v>
      </c>
      <c r="AA28" s="15">
        <v>-5.64</v>
      </c>
      <c r="AB28" s="15">
        <v>-8.24</v>
      </c>
      <c r="AC28" s="15">
        <v>-6.8</v>
      </c>
      <c r="AD28" s="15">
        <v>-0.04</v>
      </c>
      <c r="AE28" s="15">
        <v>-6.94</v>
      </c>
      <c r="AF28" s="15">
        <v>-6.17</v>
      </c>
      <c r="AG28" s="15">
        <v>-6.17</v>
      </c>
      <c r="AH28" s="15">
        <v>-6.16</v>
      </c>
      <c r="AI28" s="15">
        <v>-4.8499999999999996</v>
      </c>
      <c r="AJ28" s="15">
        <v>-2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4" t="str">
        <f>+A28</f>
        <v>Akcje własne</v>
      </c>
      <c r="AT28" s="14" t="str">
        <f>+B28</f>
        <v xml:space="preserve">Own shares </v>
      </c>
    </row>
    <row r="29" spans="1:46" s="16" customFormat="1" x14ac:dyDescent="0.25">
      <c r="A29" s="12" t="s">
        <v>2</v>
      </c>
      <c r="B29" s="12" t="s">
        <v>92</v>
      </c>
      <c r="C29" s="7">
        <v>4096.8500000000004</v>
      </c>
      <c r="D29" s="7">
        <v>4096.8500000000004</v>
      </c>
      <c r="E29" s="7">
        <v>4096.8500000000004</v>
      </c>
      <c r="F29" s="7">
        <v>3406.38</v>
      </c>
      <c r="G29" s="7">
        <v>3406.38</v>
      </c>
      <c r="H29" s="7">
        <v>3406.38</v>
      </c>
      <c r="I29" s="7">
        <v>3406.38</v>
      </c>
      <c r="J29" s="7">
        <v>18263.689999999999</v>
      </c>
      <c r="K29" s="15">
        <v>18263.689999999999</v>
      </c>
      <c r="L29" s="15">
        <v>18262.719999999998</v>
      </c>
      <c r="M29" s="15">
        <v>18262.719999999998</v>
      </c>
      <c r="N29" s="15">
        <v>16215.5</v>
      </c>
      <c r="O29" s="15">
        <v>16215.5</v>
      </c>
      <c r="P29" s="15">
        <v>16177.29</v>
      </c>
      <c r="Q29" s="15">
        <v>10884.74</v>
      </c>
      <c r="R29" s="15">
        <v>10884.74</v>
      </c>
      <c r="S29" s="15">
        <v>10884.74</v>
      </c>
      <c r="T29" s="15">
        <v>10748.39</v>
      </c>
      <c r="U29" s="15">
        <v>10748.39</v>
      </c>
      <c r="V29" s="15">
        <v>20431.870000000003</v>
      </c>
      <c r="W29" s="15">
        <v>20431.870000000003</v>
      </c>
      <c r="X29" s="15">
        <v>20544.23</v>
      </c>
      <c r="Y29" s="15">
        <v>20240.36</v>
      </c>
      <c r="Z29" s="15">
        <v>26768.82</v>
      </c>
      <c r="AA29" s="15">
        <v>26460.199999999997</v>
      </c>
      <c r="AB29" s="15">
        <v>23222.99</v>
      </c>
      <c r="AC29" s="15">
        <v>22893.7</v>
      </c>
      <c r="AD29" s="15">
        <v>16398.46</v>
      </c>
      <c r="AE29" s="15">
        <v>16027.839999999998</v>
      </c>
      <c r="AF29" s="15">
        <v>15711.259999999998</v>
      </c>
      <c r="AG29" s="15">
        <v>15711.259999999998</v>
      </c>
      <c r="AH29" s="15">
        <v>15252.199999999999</v>
      </c>
      <c r="AI29" s="15">
        <v>15252.199999999999</v>
      </c>
      <c r="AJ29" s="15">
        <v>15272.269999999999</v>
      </c>
      <c r="AK29" s="15">
        <v>3472.62</v>
      </c>
      <c r="AL29" s="15">
        <v>3410.61</v>
      </c>
      <c r="AM29" s="15">
        <v>3348.6</v>
      </c>
      <c r="AN29" s="15">
        <v>2561.83</v>
      </c>
      <c r="AO29" s="15">
        <v>2521.54</v>
      </c>
      <c r="AP29" s="15">
        <v>2521.54</v>
      </c>
      <c r="AQ29" s="15">
        <v>2521.54</v>
      </c>
      <c r="AR29" s="15">
        <v>2083.21</v>
      </c>
      <c r="AS29" s="12" t="s">
        <v>2</v>
      </c>
      <c r="AT29" s="12" t="s">
        <v>92</v>
      </c>
    </row>
    <row r="30" spans="1:46" x14ac:dyDescent="0.25">
      <c r="A30" s="12" t="s">
        <v>26</v>
      </c>
      <c r="B30" s="12" t="s">
        <v>93</v>
      </c>
      <c r="C30" s="7">
        <v>0</v>
      </c>
      <c r="D30" s="7">
        <v>0</v>
      </c>
      <c r="E30" s="7">
        <v>0</v>
      </c>
      <c r="F30" s="7">
        <v>690.47</v>
      </c>
      <c r="G30" s="7">
        <v>0</v>
      </c>
      <c r="H30" s="7">
        <v>0</v>
      </c>
      <c r="I30" s="7">
        <v>0</v>
      </c>
      <c r="J30" s="7">
        <v>-14857.31</v>
      </c>
      <c r="K30" s="7">
        <v>-0.97</v>
      </c>
      <c r="L30" s="7">
        <v>0</v>
      </c>
      <c r="M30" s="7">
        <v>0</v>
      </c>
      <c r="N30" s="7">
        <v>2047.22</v>
      </c>
      <c r="O30" s="7">
        <v>-47.2</v>
      </c>
      <c r="P30" s="7">
        <v>0</v>
      </c>
      <c r="Q30" s="7">
        <v>2546.7800000000002</v>
      </c>
      <c r="R30" s="7">
        <v>2546.7800000000002</v>
      </c>
      <c r="S30" s="7">
        <v>2115.84</v>
      </c>
      <c r="T30" s="7">
        <v>2115.84</v>
      </c>
      <c r="U30" s="7">
        <v>2115.84</v>
      </c>
      <c r="V30" s="7">
        <v>-7703.93</v>
      </c>
      <c r="W30" s="7">
        <v>-2255.06</v>
      </c>
      <c r="X30" s="7">
        <v>-4432.09</v>
      </c>
      <c r="Y30" s="7">
        <v>-4208.57</v>
      </c>
      <c r="Z30" s="7">
        <v>-11269.16</v>
      </c>
      <c r="AA30" s="7">
        <v>-3017.29</v>
      </c>
      <c r="AB30" s="7">
        <v>-3017.2900000000004</v>
      </c>
      <c r="AC30" s="7">
        <v>-3001.28</v>
      </c>
      <c r="AD30" s="7">
        <v>5771.19</v>
      </c>
      <c r="AE30" s="7">
        <v>2775.23</v>
      </c>
      <c r="AF30" s="7">
        <v>2775.23</v>
      </c>
      <c r="AG30" s="7">
        <v>2775.23</v>
      </c>
      <c r="AH30" s="7">
        <v>2775.23</v>
      </c>
      <c r="AI30" s="7">
        <v>-4812.25</v>
      </c>
      <c r="AJ30" s="7">
        <v>-4812.25</v>
      </c>
      <c r="AK30" s="7">
        <v>-2290.89</v>
      </c>
      <c r="AL30" s="7">
        <v>-2290.89</v>
      </c>
      <c r="AM30" s="7">
        <v>-2961.5</v>
      </c>
      <c r="AN30" s="7">
        <v>-2237.8000000000002</v>
      </c>
      <c r="AO30" s="7">
        <v>-2237.8000000000002</v>
      </c>
      <c r="AP30" s="7">
        <v>-2237.8000000000002</v>
      </c>
      <c r="AQ30" s="7">
        <v>555.01</v>
      </c>
      <c r="AR30" s="7">
        <v>137.29</v>
      </c>
      <c r="AS30" s="12" t="str">
        <f t="shared" ref="AS30:AS48" si="35">+A30</f>
        <v>Niepodzielony wynik z lat ubiegłych</v>
      </c>
      <c r="AT30" s="12" t="str">
        <f t="shared" ref="AT30:AT48" si="36">+B30</f>
        <v>Retained earnings</v>
      </c>
    </row>
    <row r="31" spans="1:46" x14ac:dyDescent="0.25">
      <c r="A31" s="12" t="s">
        <v>158</v>
      </c>
      <c r="B31" s="12" t="s">
        <v>159</v>
      </c>
      <c r="C31" s="7">
        <v>-2521.1899999999951</v>
      </c>
      <c r="D31" s="7">
        <v>124.65000000000414</v>
      </c>
      <c r="E31" s="7">
        <v>498.23</v>
      </c>
      <c r="F31" s="7">
        <v>-16.96</v>
      </c>
      <c r="G31" s="7">
        <v>690.46999999999912</v>
      </c>
      <c r="H31" s="7">
        <v>2910.58</v>
      </c>
      <c r="I31" s="7">
        <v>71.7</v>
      </c>
      <c r="J31" s="7">
        <v>50.37</v>
      </c>
      <c r="K31" s="7">
        <v>-14856.34</v>
      </c>
      <c r="L31" s="7">
        <v>-1852.0700000000029</v>
      </c>
      <c r="M31" s="7">
        <v>-1764.87</v>
      </c>
      <c r="N31" s="7">
        <v>-273.12000000000057</v>
      </c>
      <c r="O31" s="7">
        <v>2094.4099999999994</v>
      </c>
      <c r="P31" s="7">
        <v>2008.96</v>
      </c>
      <c r="Q31" s="7">
        <v>1886.55</v>
      </c>
      <c r="R31" s="7">
        <v>1008.31</v>
      </c>
      <c r="S31" s="7">
        <v>420.95</v>
      </c>
      <c r="T31" s="7">
        <v>-412.91</v>
      </c>
      <c r="U31" s="7">
        <v>-982.15</v>
      </c>
      <c r="V31" s="7">
        <v>-665.34</v>
      </c>
      <c r="W31" s="7">
        <v>-5448.87</v>
      </c>
      <c r="X31" s="7">
        <v>-4166</v>
      </c>
      <c r="Y31" s="7">
        <v>-2732.13</v>
      </c>
      <c r="Z31" s="7">
        <v>-1636.01</v>
      </c>
      <c r="AA31" s="7">
        <v>-8251.8700000000008</v>
      </c>
      <c r="AB31" s="7">
        <v>-1707.81</v>
      </c>
      <c r="AC31" s="7">
        <v>-861.96</v>
      </c>
      <c r="AD31" s="7">
        <v>-1944.56</v>
      </c>
      <c r="AE31" s="7">
        <v>2995.96</v>
      </c>
      <c r="AF31" s="7">
        <v>1150.71</v>
      </c>
      <c r="AG31" s="7">
        <v>2020.74</v>
      </c>
      <c r="AH31" s="7">
        <v>127.2</v>
      </c>
      <c r="AI31" s="7">
        <v>7587.48</v>
      </c>
      <c r="AJ31" s="7">
        <v>8842.14</v>
      </c>
      <c r="AK31" s="7">
        <v>370.8</v>
      </c>
      <c r="AL31" s="7">
        <v>715.8</v>
      </c>
      <c r="AM31" s="7">
        <v>670.61</v>
      </c>
      <c r="AN31" s="7">
        <v>1613.78</v>
      </c>
      <c r="AO31" s="7">
        <v>779.8</v>
      </c>
      <c r="AP31" s="7">
        <v>569.67999999999995</v>
      </c>
      <c r="AQ31" s="7">
        <v>-2792.81</v>
      </c>
      <c r="AR31" s="7">
        <v>980.98</v>
      </c>
      <c r="AS31" s="12" t="str">
        <f t="shared" si="35"/>
        <v>Zysk (-strata) netto roku obrotowego</v>
      </c>
      <c r="AT31" s="12" t="str">
        <f t="shared" si="36"/>
        <v>Net profit (-loss) for the reporting period</v>
      </c>
    </row>
    <row r="32" spans="1:46" s="55" customFormat="1" x14ac:dyDescent="0.25">
      <c r="A32" s="42" t="s">
        <v>27</v>
      </c>
      <c r="B32" s="42" t="s">
        <v>157</v>
      </c>
      <c r="C32" s="43">
        <f t="shared" ref="C32:D32" si="37">SUM(C33:C38)</f>
        <v>1631.1200000000001</v>
      </c>
      <c r="D32" s="43">
        <f t="shared" si="37"/>
        <v>3033.7</v>
      </c>
      <c r="E32" s="43">
        <f t="shared" ref="E32:G32" si="38">SUM(E33:E38)</f>
        <v>3303.81</v>
      </c>
      <c r="F32" s="43">
        <f t="shared" si="38"/>
        <v>4490.13</v>
      </c>
      <c r="G32" s="43">
        <f t="shared" si="38"/>
        <v>3903.67</v>
      </c>
      <c r="H32" s="43">
        <f t="shared" ref="H32:I32" si="39">SUM(H33:H38)</f>
        <v>4203.3500000000004</v>
      </c>
      <c r="I32" s="43">
        <f t="shared" si="39"/>
        <v>5199.3900000000003</v>
      </c>
      <c r="J32" s="43">
        <f t="shared" ref="J32:K32" si="40">SUM(J33:J38)</f>
        <v>6357.4299999999994</v>
      </c>
      <c r="K32" s="43">
        <f t="shared" si="40"/>
        <v>7635.04</v>
      </c>
      <c r="L32" s="43">
        <f t="shared" ref="L32:M32" si="41">SUM(L33:L38)</f>
        <v>9002.99</v>
      </c>
      <c r="M32" s="43">
        <f t="shared" si="41"/>
        <v>10261.98</v>
      </c>
      <c r="N32" s="43">
        <f t="shared" ref="N32:O32" si="42">SUM(N33:N38)</f>
        <v>11518.11</v>
      </c>
      <c r="O32" s="43">
        <f t="shared" si="42"/>
        <v>12788.29</v>
      </c>
      <c r="P32" s="43">
        <f t="shared" ref="P32:Q32" si="43">SUM(P33:P38)</f>
        <v>7569.71</v>
      </c>
      <c r="Q32" s="43">
        <f t="shared" si="43"/>
        <v>7687.0099999999993</v>
      </c>
      <c r="R32" s="43">
        <f t="shared" ref="R32:W32" si="44">SUM(R33:R38)</f>
        <v>9523.9599999999991</v>
      </c>
      <c r="S32" s="43">
        <f t="shared" si="44"/>
        <v>9681.2099999999991</v>
      </c>
      <c r="T32" s="43">
        <f t="shared" si="44"/>
        <v>10066.959999999999</v>
      </c>
      <c r="U32" s="43">
        <f t="shared" si="44"/>
        <v>8481.1</v>
      </c>
      <c r="V32" s="43">
        <f t="shared" si="44"/>
        <v>17610.54</v>
      </c>
      <c r="W32" s="43">
        <f t="shared" si="44"/>
        <v>15257.800000000001</v>
      </c>
      <c r="X32" s="43">
        <v>13796.36</v>
      </c>
      <c r="Y32" s="43">
        <f>SUM(Y33:Y38)</f>
        <v>14341.04</v>
      </c>
      <c r="Z32" s="43">
        <f>SUM(Z33:Z38)</f>
        <v>14546.66</v>
      </c>
      <c r="AA32" s="43">
        <f>SUM(AA33:AA38)</f>
        <v>14351.019999999999</v>
      </c>
      <c r="AB32" s="43">
        <f>SUM(AB33:AB38)</f>
        <v>15232.880000000001</v>
      </c>
      <c r="AC32" s="43">
        <f>SUM(AC33:AC38)</f>
        <v>15878.53</v>
      </c>
      <c r="AD32" s="43">
        <v>6049.08</v>
      </c>
      <c r="AE32" s="43">
        <v>6396.84</v>
      </c>
      <c r="AF32" s="43">
        <v>4829.53</v>
      </c>
      <c r="AG32" s="43">
        <v>5144.34</v>
      </c>
      <c r="AH32" s="43">
        <v>5214.34</v>
      </c>
      <c r="AI32" s="43">
        <v>5638.2699999999995</v>
      </c>
      <c r="AJ32" s="43">
        <v>5651.99</v>
      </c>
      <c r="AK32" s="43">
        <v>4479.49</v>
      </c>
      <c r="AL32" s="43">
        <v>2901.1099999999997</v>
      </c>
      <c r="AM32" s="43">
        <v>2332.2200000000003</v>
      </c>
      <c r="AN32" s="43">
        <f>SUM(AN33:AN38)</f>
        <v>817.93000000000006</v>
      </c>
      <c r="AO32" s="43">
        <f>SUM(AO33:AO38)</f>
        <v>635.61</v>
      </c>
      <c r="AP32" s="43">
        <f t="shared" ref="AP32" si="45">SUM(AP33:AP38)</f>
        <v>812.65</v>
      </c>
      <c r="AQ32" s="43">
        <v>318.83000000000004</v>
      </c>
      <c r="AR32" s="43">
        <v>183.02</v>
      </c>
      <c r="AS32" s="42" t="str">
        <f t="shared" si="35"/>
        <v>ZOBOWIĄZANIA DŁUGOTERMINOWE</v>
      </c>
      <c r="AT32" s="42" t="str">
        <f t="shared" si="36"/>
        <v>LONG-TERM LIABILITIES</v>
      </c>
    </row>
    <row r="33" spans="1:46" x14ac:dyDescent="0.25">
      <c r="A33" s="12" t="s">
        <v>28</v>
      </c>
      <c r="B33" s="12" t="s">
        <v>127</v>
      </c>
      <c r="C33" s="58">
        <v>48.13</v>
      </c>
      <c r="D33" s="58">
        <v>37.770000000000003</v>
      </c>
      <c r="E33" s="58">
        <v>37.770000000000003</v>
      </c>
      <c r="F33" s="7">
        <v>46.75</v>
      </c>
      <c r="G33" s="7">
        <v>46.75</v>
      </c>
      <c r="H33" s="7">
        <v>32.9</v>
      </c>
      <c r="I33" s="7">
        <v>32.9</v>
      </c>
      <c r="J33" s="7">
        <v>50.36</v>
      </c>
      <c r="K33" s="7">
        <v>56.48</v>
      </c>
      <c r="L33" s="7">
        <v>152.94999999999999</v>
      </c>
      <c r="M33" s="7">
        <v>152.94999999999999</v>
      </c>
      <c r="N33" s="7">
        <v>152.94999999999999</v>
      </c>
      <c r="O33" s="7">
        <v>152.94999999999999</v>
      </c>
      <c r="P33" s="7">
        <v>334.66</v>
      </c>
      <c r="Q33" s="7">
        <v>274.48</v>
      </c>
      <c r="R33" s="7">
        <v>216.85</v>
      </c>
      <c r="S33" s="7">
        <v>198.97</v>
      </c>
      <c r="T33" s="7">
        <v>193.01</v>
      </c>
      <c r="U33" s="7">
        <v>95.61</v>
      </c>
      <c r="V33" s="7">
        <v>1.1299999999999999</v>
      </c>
      <c r="W33" s="7">
        <v>1.07</v>
      </c>
      <c r="X33" s="7">
        <v>0.14000000000000001</v>
      </c>
      <c r="Y33" s="7">
        <v>0.14000000000000001</v>
      </c>
      <c r="Z33" s="7">
        <v>7.0000000000000007E-2</v>
      </c>
      <c r="AA33" s="7">
        <v>0.5</v>
      </c>
      <c r="AB33" s="7">
        <v>15.36</v>
      </c>
      <c r="AC33" s="7">
        <v>15.29</v>
      </c>
      <c r="AD33" s="7">
        <v>38.81</v>
      </c>
      <c r="AE33" s="7">
        <v>38.81</v>
      </c>
      <c r="AF33" s="7">
        <v>102.51</v>
      </c>
      <c r="AG33" s="7">
        <v>115.97</v>
      </c>
      <c r="AH33" s="7">
        <v>104.68</v>
      </c>
      <c r="AI33" s="7">
        <v>104.68</v>
      </c>
      <c r="AJ33" s="7">
        <v>745.86</v>
      </c>
      <c r="AK33" s="7">
        <v>226.57</v>
      </c>
      <c r="AL33" s="7">
        <v>310.70999999999998</v>
      </c>
      <c r="AM33" s="7">
        <v>263.22000000000003</v>
      </c>
      <c r="AN33" s="7">
        <v>242.47</v>
      </c>
      <c r="AO33" s="7">
        <v>258</v>
      </c>
      <c r="AP33" s="7">
        <v>258</v>
      </c>
      <c r="AQ33" s="7">
        <v>204.58</v>
      </c>
      <c r="AR33" s="7">
        <v>171.52</v>
      </c>
      <c r="AS33" s="12" t="str">
        <f t="shared" si="35"/>
        <v>Rezerwa z tytułu odroczonego podatku dochodowego</v>
      </c>
      <c r="AT33" s="12" t="str">
        <f t="shared" si="36"/>
        <v>Provision for deferred income tax</v>
      </c>
    </row>
    <row r="34" spans="1:46" x14ac:dyDescent="0.25">
      <c r="A34" s="12" t="s">
        <v>30</v>
      </c>
      <c r="B34" s="12" t="s">
        <v>96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328.03</v>
      </c>
      <c r="W34" s="7">
        <v>328.03</v>
      </c>
      <c r="X34" s="7">
        <v>325.18</v>
      </c>
      <c r="Y34" s="7">
        <v>325.18</v>
      </c>
      <c r="Z34" s="7">
        <v>262.17</v>
      </c>
      <c r="AA34" s="7">
        <v>262.17</v>
      </c>
      <c r="AB34" s="7">
        <v>277.13</v>
      </c>
      <c r="AC34" s="7">
        <v>277.13</v>
      </c>
      <c r="AD34" s="7">
        <v>220.26</v>
      </c>
      <c r="AE34" s="7">
        <v>220.26</v>
      </c>
      <c r="AF34" s="7">
        <v>237.18</v>
      </c>
      <c r="AG34" s="7">
        <v>237.18</v>
      </c>
      <c r="AH34" s="7">
        <v>237.18</v>
      </c>
      <c r="AI34" s="7">
        <v>160.6</v>
      </c>
      <c r="AJ34" s="7">
        <v>160.6</v>
      </c>
      <c r="AK34" s="7">
        <v>160.6</v>
      </c>
      <c r="AL34" s="7">
        <v>160.6</v>
      </c>
      <c r="AM34" s="7">
        <v>160.6</v>
      </c>
      <c r="AN34" s="7">
        <v>336.01</v>
      </c>
      <c r="AO34" s="7">
        <v>160.6</v>
      </c>
      <c r="AP34" s="7">
        <v>337.64</v>
      </c>
      <c r="AQ34" s="7">
        <v>12.5</v>
      </c>
      <c r="AR34" s="7">
        <v>11.5</v>
      </c>
      <c r="AS34" s="12" t="str">
        <f t="shared" si="35"/>
        <v>Pozostałe rezerwy</v>
      </c>
      <c r="AT34" s="12" t="str">
        <f t="shared" si="36"/>
        <v>Other provision</v>
      </c>
    </row>
    <row r="35" spans="1:46" x14ac:dyDescent="0.25">
      <c r="A35" s="12" t="s">
        <v>31</v>
      </c>
      <c r="B35" s="12" t="s">
        <v>94</v>
      </c>
      <c r="C35" s="7">
        <v>0</v>
      </c>
      <c r="D35" s="7">
        <v>0</v>
      </c>
      <c r="E35" s="7">
        <v>0</v>
      </c>
      <c r="F35" s="7">
        <v>900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2029.77</v>
      </c>
      <c r="S35" s="7">
        <v>2030.1</v>
      </c>
      <c r="T35" s="7">
        <v>2030.1</v>
      </c>
      <c r="U35" s="7">
        <v>2030.99</v>
      </c>
      <c r="V35" s="7">
        <v>2000</v>
      </c>
      <c r="W35" s="7">
        <v>0</v>
      </c>
      <c r="X35" s="7">
        <v>95.82</v>
      </c>
      <c r="Y35" s="7">
        <v>389.84</v>
      </c>
      <c r="Z35" s="7">
        <v>716.19</v>
      </c>
      <c r="AA35" s="7">
        <v>1070.4000000000001</v>
      </c>
      <c r="AB35" s="7">
        <v>1680.35</v>
      </c>
      <c r="AC35" s="7">
        <v>2565.3000000000002</v>
      </c>
      <c r="AD35" s="7">
        <v>3200.25</v>
      </c>
      <c r="AE35" s="7">
        <v>3835.2</v>
      </c>
      <c r="AF35" s="7">
        <v>1600</v>
      </c>
      <c r="AG35" s="7">
        <v>1750</v>
      </c>
      <c r="AH35" s="7">
        <v>1881.41</v>
      </c>
      <c r="AI35" s="7">
        <v>2189.7399999999998</v>
      </c>
      <c r="AJ35" s="7">
        <v>1748.08</v>
      </c>
      <c r="AK35" s="7">
        <v>1150</v>
      </c>
      <c r="AL35" s="7">
        <v>500</v>
      </c>
      <c r="AM35" s="7">
        <v>500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12" t="str">
        <f t="shared" si="35"/>
        <v>Kredyty i pożyczki</v>
      </c>
      <c r="AT35" s="12" t="str">
        <f t="shared" si="36"/>
        <v>Credits and loans</v>
      </c>
    </row>
    <row r="36" spans="1:46" s="11" customFormat="1" x14ac:dyDescent="0.25">
      <c r="A36" s="12" t="s">
        <v>162</v>
      </c>
      <c r="B36" s="12" t="s">
        <v>163</v>
      </c>
      <c r="C36" s="54">
        <v>0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682.5</v>
      </c>
      <c r="J36" s="54">
        <v>1575</v>
      </c>
      <c r="K36" s="54">
        <v>2467.5</v>
      </c>
      <c r="L36" s="54">
        <v>3360</v>
      </c>
      <c r="M36" s="54">
        <v>4252.5</v>
      </c>
      <c r="N36" s="54">
        <v>5145</v>
      </c>
      <c r="O36" s="54">
        <v>6037.5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7">
        <v>0</v>
      </c>
      <c r="V36" s="7">
        <v>10334.76</v>
      </c>
      <c r="W36" s="7">
        <v>10299.280000000001</v>
      </c>
      <c r="X36" s="7">
        <v>10255.19</v>
      </c>
      <c r="Y36" s="7">
        <v>10219.700000000001</v>
      </c>
      <c r="Z36" s="7">
        <v>10184.219999999999</v>
      </c>
      <c r="AA36" s="7">
        <v>10148.73</v>
      </c>
      <c r="AB36" s="7">
        <v>10137.200000000001</v>
      </c>
      <c r="AC36" s="7">
        <v>10100.66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12" t="str">
        <f t="shared" si="35"/>
        <v>Dłużne papiery wartościowe</v>
      </c>
      <c r="AT36" s="12" t="str">
        <f t="shared" si="36"/>
        <v>Debt securities</v>
      </c>
    </row>
    <row r="37" spans="1:46" x14ac:dyDescent="0.25">
      <c r="A37" s="12" t="s">
        <v>249</v>
      </c>
      <c r="B37" s="12" t="s">
        <v>250</v>
      </c>
      <c r="C37" s="7">
        <v>0</v>
      </c>
      <c r="D37" s="7">
        <v>0</v>
      </c>
      <c r="E37" s="7">
        <v>0</v>
      </c>
      <c r="F37" s="7">
        <v>7.24</v>
      </c>
      <c r="G37" s="7">
        <v>50.67</v>
      </c>
      <c r="H37" s="7">
        <v>94.1</v>
      </c>
      <c r="I37" s="7">
        <v>137.53</v>
      </c>
      <c r="J37" s="7">
        <v>180.96</v>
      </c>
      <c r="K37" s="7">
        <v>224.39</v>
      </c>
      <c r="L37" s="7">
        <v>267.82</v>
      </c>
      <c r="M37" s="7">
        <v>298.76</v>
      </c>
      <c r="N37" s="7">
        <v>326.83999999999997</v>
      </c>
      <c r="O37" s="7">
        <v>368.97</v>
      </c>
      <c r="P37" s="7">
        <v>0</v>
      </c>
      <c r="Q37" s="7">
        <v>69.8</v>
      </c>
      <c r="R37" s="7">
        <v>130.1</v>
      </c>
      <c r="S37" s="7">
        <v>251</v>
      </c>
      <c r="T37" s="7">
        <v>0</v>
      </c>
      <c r="U37" s="7">
        <v>0</v>
      </c>
      <c r="V37" s="7">
        <v>0</v>
      </c>
      <c r="W37" s="7">
        <v>0</v>
      </c>
      <c r="X37" s="7">
        <v>21.34</v>
      </c>
      <c r="Y37" s="7">
        <v>85.16</v>
      </c>
      <c r="Z37" s="7">
        <v>195.58</v>
      </c>
      <c r="AA37" s="7">
        <v>325.98</v>
      </c>
      <c r="AB37" s="7">
        <v>426.86</v>
      </c>
      <c r="AC37" s="7">
        <v>524.66999999999996</v>
      </c>
      <c r="AD37" s="7">
        <v>626.36</v>
      </c>
      <c r="AE37" s="7">
        <v>731.85</v>
      </c>
      <c r="AF37" s="7">
        <v>673.68</v>
      </c>
      <c r="AG37" s="7">
        <v>694.13</v>
      </c>
      <c r="AH37" s="7">
        <v>612.82000000000005</v>
      </c>
      <c r="AI37" s="7">
        <v>674.11</v>
      </c>
      <c r="AJ37" s="7">
        <v>324.13</v>
      </c>
      <c r="AK37" s="7">
        <v>253.99</v>
      </c>
      <c r="AL37" s="7">
        <v>188.75</v>
      </c>
      <c r="AM37" s="7">
        <v>139.16999999999999</v>
      </c>
      <c r="AN37" s="7">
        <v>239.45</v>
      </c>
      <c r="AO37" s="7">
        <v>217.01</v>
      </c>
      <c r="AP37" s="7">
        <v>217.01</v>
      </c>
      <c r="AQ37" s="7">
        <v>101.75</v>
      </c>
      <c r="AR37" s="7">
        <v>0</v>
      </c>
      <c r="AS37" s="12" t="str">
        <f t="shared" si="35"/>
        <v xml:space="preserve">Zobowiązania z tyt. leasingu </v>
      </c>
      <c r="AT37" s="12" t="str">
        <f t="shared" si="36"/>
        <v>Other liabilities</v>
      </c>
    </row>
    <row r="38" spans="1:46" x14ac:dyDescent="0.25">
      <c r="A38" s="12" t="s">
        <v>32</v>
      </c>
      <c r="B38" s="12" t="s">
        <v>95</v>
      </c>
      <c r="C38" s="54">
        <v>1582.99</v>
      </c>
      <c r="D38" s="54">
        <v>2995.93</v>
      </c>
      <c r="E38" s="54">
        <v>3266.04</v>
      </c>
      <c r="F38" s="54">
        <v>3536.14</v>
      </c>
      <c r="G38" s="54">
        <v>3806.25</v>
      </c>
      <c r="H38" s="54">
        <v>4076.35</v>
      </c>
      <c r="I38" s="54">
        <v>4346.46</v>
      </c>
      <c r="J38" s="54">
        <v>4551.1099999999997</v>
      </c>
      <c r="K38" s="7">
        <v>4886.67</v>
      </c>
      <c r="L38" s="7">
        <v>5222.22</v>
      </c>
      <c r="M38" s="7">
        <v>5557.77</v>
      </c>
      <c r="N38" s="7">
        <v>5893.32</v>
      </c>
      <c r="O38" s="7">
        <v>6228.87</v>
      </c>
      <c r="P38" s="7">
        <v>7235.05</v>
      </c>
      <c r="Q38" s="7">
        <v>7342.73</v>
      </c>
      <c r="R38" s="7">
        <v>7147.24</v>
      </c>
      <c r="S38" s="7">
        <v>7201.14</v>
      </c>
      <c r="T38" s="7">
        <v>7843.85</v>
      </c>
      <c r="U38" s="7">
        <v>6354.5</v>
      </c>
      <c r="V38" s="7">
        <v>4946.62</v>
      </c>
      <c r="W38" s="7">
        <v>4629.42</v>
      </c>
      <c r="X38" s="7">
        <v>3098.69</v>
      </c>
      <c r="Y38" s="7">
        <v>3321.02</v>
      </c>
      <c r="Z38" s="7">
        <v>3188.43</v>
      </c>
      <c r="AA38" s="7">
        <v>2543.2399999999998</v>
      </c>
      <c r="AB38" s="7">
        <v>2695.98</v>
      </c>
      <c r="AC38" s="7">
        <v>2395.48</v>
      </c>
      <c r="AD38" s="7">
        <v>1963.4</v>
      </c>
      <c r="AE38" s="7">
        <v>1570.72</v>
      </c>
      <c r="AF38" s="7">
        <v>2216.16</v>
      </c>
      <c r="AG38" s="7">
        <v>2347.06</v>
      </c>
      <c r="AH38" s="7">
        <v>2378.25</v>
      </c>
      <c r="AI38" s="7">
        <v>2509.14</v>
      </c>
      <c r="AJ38" s="7">
        <v>2673.32</v>
      </c>
      <c r="AK38" s="7">
        <v>2688.33</v>
      </c>
      <c r="AL38" s="7">
        <v>1741.05</v>
      </c>
      <c r="AM38" s="7">
        <v>1269.23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12" t="str">
        <f t="shared" si="35"/>
        <v>Pozostałe zobowiązania długoterminowe</v>
      </c>
      <c r="AT38" s="12" t="str">
        <f t="shared" si="36"/>
        <v xml:space="preserve">Other long-term liabilities </v>
      </c>
    </row>
    <row r="39" spans="1:46" s="55" customFormat="1" x14ac:dyDescent="0.25">
      <c r="A39" s="42" t="s">
        <v>33</v>
      </c>
      <c r="B39" s="42" t="s">
        <v>152</v>
      </c>
      <c r="C39" s="43">
        <f t="shared" ref="C39:D39" si="46">SUM(C40:C48)</f>
        <v>7471.92</v>
      </c>
      <c r="D39" s="43">
        <f t="shared" si="46"/>
        <v>7448.7</v>
      </c>
      <c r="E39" s="43">
        <f t="shared" ref="E39:G39" si="47">SUM(E40:E48)</f>
        <v>7990.7800000000007</v>
      </c>
      <c r="F39" s="43">
        <f t="shared" si="47"/>
        <v>7043.8700000000008</v>
      </c>
      <c r="G39" s="43">
        <f t="shared" si="47"/>
        <v>8128.59</v>
      </c>
      <c r="H39" s="43">
        <f t="shared" ref="H39:I39" si="48">SUM(H40:H48)</f>
        <v>12303.36</v>
      </c>
      <c r="I39" s="43">
        <f t="shared" si="48"/>
        <v>11298.769999999999</v>
      </c>
      <c r="J39" s="43">
        <f t="shared" ref="J39:K39" si="49">SUM(J40:J48)</f>
        <v>9421.74</v>
      </c>
      <c r="K39" s="43">
        <f t="shared" si="49"/>
        <v>9308.52</v>
      </c>
      <c r="L39" s="43">
        <f t="shared" ref="L39:M39" si="50">SUM(L40:L48)</f>
        <v>7695.9699999999993</v>
      </c>
      <c r="M39" s="43">
        <f t="shared" si="50"/>
        <v>6924.5</v>
      </c>
      <c r="N39" s="43">
        <f t="shared" ref="N39:O39" si="51">SUM(N40:N48)</f>
        <v>7699.15</v>
      </c>
      <c r="O39" s="43">
        <f t="shared" si="51"/>
        <v>9185.84</v>
      </c>
      <c r="P39" s="43">
        <f t="shared" ref="P39:Q39" si="52">SUM(P40:P48)</f>
        <v>14336.419999999998</v>
      </c>
      <c r="Q39" s="43">
        <f t="shared" si="52"/>
        <v>18172.739999999998</v>
      </c>
      <c r="R39" s="43">
        <f t="shared" ref="R39:W39" si="53">SUM(R40:R48)</f>
        <v>14071.32</v>
      </c>
      <c r="S39" s="43">
        <f t="shared" si="53"/>
        <v>13261.380000000001</v>
      </c>
      <c r="T39" s="43">
        <f t="shared" si="53"/>
        <v>12861</v>
      </c>
      <c r="U39" s="43">
        <f t="shared" si="53"/>
        <v>13584.33</v>
      </c>
      <c r="V39" s="43">
        <f t="shared" si="53"/>
        <v>3126.25</v>
      </c>
      <c r="W39" s="43">
        <f t="shared" si="53"/>
        <v>3736.0700000000006</v>
      </c>
      <c r="X39" s="43">
        <v>5076.55</v>
      </c>
      <c r="Y39" s="43">
        <f>SUM(Y40:Y48)</f>
        <v>5573.329999999999</v>
      </c>
      <c r="Z39" s="43">
        <f>SUM(Z40:Z48)</f>
        <v>5750.9599999999991</v>
      </c>
      <c r="AA39" s="43">
        <f>SUM(AA40:AA48)</f>
        <v>6188.91</v>
      </c>
      <c r="AB39" s="43">
        <f>SUM(AB40:AB48)</f>
        <v>9480.06</v>
      </c>
      <c r="AC39" s="43">
        <f>SUM(AC40:AC48)</f>
        <v>9774.17</v>
      </c>
      <c r="AD39" s="43">
        <v>10911.91</v>
      </c>
      <c r="AE39" s="43">
        <v>10453.280000000001</v>
      </c>
      <c r="AF39" s="43">
        <v>9214.48</v>
      </c>
      <c r="AG39" s="43">
        <v>9755.369999999999</v>
      </c>
      <c r="AH39" s="43">
        <v>11539.960000000003</v>
      </c>
      <c r="AI39" s="43">
        <v>13116.26</v>
      </c>
      <c r="AJ39" s="43">
        <v>21118.639999999999</v>
      </c>
      <c r="AK39" s="43">
        <v>9102.6999999999971</v>
      </c>
      <c r="AL39" s="43">
        <v>8747.56</v>
      </c>
      <c r="AM39" s="43">
        <v>8116.77</v>
      </c>
      <c r="AN39" s="43">
        <f>SUM(AN40:AN48)</f>
        <v>6469.52</v>
      </c>
      <c r="AO39" s="43">
        <f t="shared" ref="AO39" si="54">SUM(AO40:AO48)</f>
        <v>6799.3600000000006</v>
      </c>
      <c r="AP39" s="43">
        <f>SUM(AP40:AP48)</f>
        <v>4503.55</v>
      </c>
      <c r="AQ39" s="43">
        <v>4552.3799999999992</v>
      </c>
      <c r="AR39" s="43">
        <v>623.11</v>
      </c>
      <c r="AS39" s="42" t="str">
        <f t="shared" si="35"/>
        <v>ZOBOWIĄZANIA KRÓTKOTERMINOWE</v>
      </c>
      <c r="AT39" s="42" t="str">
        <f t="shared" si="36"/>
        <v>SHORT-TERM LIABILITIES</v>
      </c>
    </row>
    <row r="40" spans="1:46" x14ac:dyDescent="0.25">
      <c r="A40" s="12" t="s">
        <v>31</v>
      </c>
      <c r="B40" s="12" t="s">
        <v>94</v>
      </c>
      <c r="C40" s="7">
        <v>2650</v>
      </c>
      <c r="D40" s="7">
        <v>2460</v>
      </c>
      <c r="E40" s="7">
        <v>1950</v>
      </c>
      <c r="F40" s="7">
        <v>0</v>
      </c>
      <c r="G40" s="7">
        <v>0</v>
      </c>
      <c r="H40" s="7">
        <v>0</v>
      </c>
      <c r="I40" s="7">
        <v>400</v>
      </c>
      <c r="J40" s="7">
        <v>0</v>
      </c>
      <c r="K40" s="7">
        <v>0</v>
      </c>
      <c r="L40" s="7">
        <v>0</v>
      </c>
      <c r="M40" s="7">
        <v>800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63.34</v>
      </c>
      <c r="U40" s="7">
        <v>389.84</v>
      </c>
      <c r="V40" s="7">
        <v>716.19</v>
      </c>
      <c r="W40" s="7">
        <v>1070.4000000000001</v>
      </c>
      <c r="X40" s="7">
        <v>1589.15</v>
      </c>
      <c r="Y40" s="7">
        <v>2000.46</v>
      </c>
      <c r="Z40" s="7">
        <v>2384.06</v>
      </c>
      <c r="AA40" s="7">
        <v>2739.8</v>
      </c>
      <c r="AB40" s="7">
        <v>2789.8</v>
      </c>
      <c r="AC40" s="7">
        <v>2539.8000000000002</v>
      </c>
      <c r="AD40" s="7">
        <v>2623.13</v>
      </c>
      <c r="AE40" s="7">
        <v>2706.47</v>
      </c>
      <c r="AF40" s="7">
        <v>848.08</v>
      </c>
      <c r="AG40" s="7">
        <v>931.41</v>
      </c>
      <c r="AH40" s="7">
        <v>1033.33</v>
      </c>
      <c r="AI40" s="7">
        <v>958.33</v>
      </c>
      <c r="AJ40" s="7">
        <v>833.33</v>
      </c>
      <c r="AK40" s="7">
        <v>573.23</v>
      </c>
      <c r="AL40" s="7">
        <v>248.08</v>
      </c>
      <c r="AM40" s="7">
        <v>333.33</v>
      </c>
      <c r="AN40" s="7">
        <v>1023.84</v>
      </c>
      <c r="AO40" s="7">
        <v>1028.96</v>
      </c>
      <c r="AP40" s="7">
        <v>184.92</v>
      </c>
      <c r="AQ40" s="7">
        <v>0</v>
      </c>
      <c r="AR40" s="7">
        <v>0</v>
      </c>
      <c r="AS40" s="12" t="str">
        <f t="shared" si="35"/>
        <v>Kredyty i pożyczki</v>
      </c>
      <c r="AT40" s="12" t="str">
        <f t="shared" si="36"/>
        <v>Credits and loans</v>
      </c>
    </row>
    <row r="41" spans="1:46" s="11" customFormat="1" x14ac:dyDescent="0.25">
      <c r="A41" s="12" t="s">
        <v>162</v>
      </c>
      <c r="B41" s="12" t="s">
        <v>163</v>
      </c>
      <c r="C41" s="7">
        <v>0</v>
      </c>
      <c r="D41" s="7">
        <v>0</v>
      </c>
      <c r="E41" s="7">
        <v>684.71</v>
      </c>
      <c r="F41" s="7">
        <v>1580.36</v>
      </c>
      <c r="G41" s="7">
        <v>2505.5100000000002</v>
      </c>
      <c r="H41" s="7">
        <v>3370.71</v>
      </c>
      <c r="I41" s="7">
        <v>3583.23</v>
      </c>
      <c r="J41" s="7">
        <v>3624.5</v>
      </c>
      <c r="K41" s="7">
        <v>3583.65</v>
      </c>
      <c r="L41" s="7">
        <v>2814.95</v>
      </c>
      <c r="M41" s="7">
        <v>1828.05</v>
      </c>
      <c r="N41" s="7">
        <v>3633.74</v>
      </c>
      <c r="O41" s="7">
        <v>4855.2</v>
      </c>
      <c r="P41" s="7">
        <v>10734.81</v>
      </c>
      <c r="Q41" s="7">
        <v>10590.05</v>
      </c>
      <c r="R41" s="7">
        <v>10603.14</v>
      </c>
      <c r="S41" s="7">
        <v>10569.83</v>
      </c>
      <c r="T41" s="7">
        <v>10532.39</v>
      </c>
      <c r="U41" s="7">
        <v>10494.77</v>
      </c>
      <c r="V41" s="7">
        <v>115.73</v>
      </c>
      <c r="W41" s="7">
        <v>120.19</v>
      </c>
      <c r="X41" s="7">
        <v>119.77</v>
      </c>
      <c r="Y41" s="7">
        <v>121.83</v>
      </c>
      <c r="Z41" s="7">
        <v>122.3</v>
      </c>
      <c r="AA41" s="7">
        <v>126.75</v>
      </c>
      <c r="AB41" s="7">
        <v>126.75</v>
      </c>
      <c r="AC41" s="7">
        <v>126.75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12" t="str">
        <f t="shared" si="35"/>
        <v>Dłużne papiery wartościowe</v>
      </c>
      <c r="AT41" s="12" t="str">
        <f t="shared" si="36"/>
        <v>Debt securities</v>
      </c>
    </row>
    <row r="42" spans="1:46" x14ac:dyDescent="0.25">
      <c r="A42" s="12" t="s">
        <v>249</v>
      </c>
      <c r="B42" s="12" t="s">
        <v>250</v>
      </c>
      <c r="C42" s="7">
        <v>50.67</v>
      </c>
      <c r="D42" s="7">
        <v>94.1</v>
      </c>
      <c r="E42" s="7">
        <v>137.53</v>
      </c>
      <c r="F42" s="7">
        <v>173.72</v>
      </c>
      <c r="G42" s="7">
        <v>173.72</v>
      </c>
      <c r="H42" s="7">
        <v>173.72</v>
      </c>
      <c r="I42" s="7">
        <v>173.72</v>
      </c>
      <c r="J42" s="7">
        <v>173.72</v>
      </c>
      <c r="K42" s="7">
        <v>173.72</v>
      </c>
      <c r="L42" s="7">
        <v>173.72</v>
      </c>
      <c r="M42" s="7">
        <v>183.49</v>
      </c>
      <c r="N42" s="7">
        <v>258.48</v>
      </c>
      <c r="O42" s="7">
        <v>282.35000000000002</v>
      </c>
      <c r="P42" s="7">
        <v>220</v>
      </c>
      <c r="Q42" s="7">
        <v>240</v>
      </c>
      <c r="R42" s="7">
        <v>240</v>
      </c>
      <c r="S42" s="7">
        <v>240</v>
      </c>
      <c r="T42" s="7">
        <v>28.34</v>
      </c>
      <c r="U42" s="7">
        <v>91.11</v>
      </c>
      <c r="V42" s="7">
        <v>198.81</v>
      </c>
      <c r="W42" s="7">
        <v>321.08999999999997</v>
      </c>
      <c r="X42" s="7">
        <v>403.52</v>
      </c>
      <c r="Y42" s="7">
        <v>442.16</v>
      </c>
      <c r="Z42" s="7">
        <v>430.54</v>
      </c>
      <c r="AA42" s="7">
        <v>404.96</v>
      </c>
      <c r="AB42" s="7">
        <v>429.76</v>
      </c>
      <c r="AC42" s="7">
        <v>438.88</v>
      </c>
      <c r="AD42" s="7">
        <v>444.83</v>
      </c>
      <c r="AE42" s="7">
        <v>445.08</v>
      </c>
      <c r="AF42" s="7">
        <v>357.35</v>
      </c>
      <c r="AG42" s="7">
        <v>422.41</v>
      </c>
      <c r="AH42" s="7">
        <v>237.46</v>
      </c>
      <c r="AI42" s="7">
        <v>239.48</v>
      </c>
      <c r="AJ42" s="7">
        <v>144.72999999999999</v>
      </c>
      <c r="AK42" s="7">
        <v>130.83000000000001</v>
      </c>
      <c r="AL42" s="7">
        <v>91.89</v>
      </c>
      <c r="AM42" s="7">
        <v>123.57</v>
      </c>
      <c r="AN42" s="7">
        <v>67.83</v>
      </c>
      <c r="AO42" s="7">
        <v>115.47</v>
      </c>
      <c r="AP42" s="7">
        <v>156.03</v>
      </c>
      <c r="AQ42" s="7">
        <v>158.61000000000001</v>
      </c>
      <c r="AR42" s="7">
        <v>0</v>
      </c>
      <c r="AS42" s="12" t="str">
        <f t="shared" si="35"/>
        <v xml:space="preserve">Zobowiązania z tyt. leasingu </v>
      </c>
      <c r="AT42" s="12" t="str">
        <f t="shared" si="36"/>
        <v>Other liabilities</v>
      </c>
    </row>
    <row r="43" spans="1:46" x14ac:dyDescent="0.25">
      <c r="A43" s="12" t="s">
        <v>34</v>
      </c>
      <c r="B43" s="12" t="s">
        <v>128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3902.8</v>
      </c>
      <c r="AC43" s="7">
        <v>4342.8100000000004</v>
      </c>
      <c r="AD43" s="7">
        <v>6272.03</v>
      </c>
      <c r="AE43" s="7">
        <v>5287.02</v>
      </c>
      <c r="AF43" s="7">
        <v>6496.98</v>
      </c>
      <c r="AG43" s="7">
        <v>6496.98</v>
      </c>
      <c r="AH43" s="7">
        <v>8986.7000000000007</v>
      </c>
      <c r="AI43" s="7">
        <v>8986.7000000000007</v>
      </c>
      <c r="AJ43" s="7">
        <v>6731.63</v>
      </c>
      <c r="AK43" s="7">
        <v>6731.63</v>
      </c>
      <c r="AL43" s="7">
        <v>5793.66</v>
      </c>
      <c r="AM43" s="7">
        <v>5793.66</v>
      </c>
      <c r="AN43" s="7">
        <v>3675.41</v>
      </c>
      <c r="AO43" s="7">
        <v>3965.71</v>
      </c>
      <c r="AP43" s="7">
        <v>3675.41</v>
      </c>
      <c r="AQ43" s="7">
        <v>3675.41</v>
      </c>
      <c r="AR43" s="7">
        <v>0</v>
      </c>
      <c r="AS43" s="12" t="str">
        <f t="shared" si="35"/>
        <v>Instrumenty pochodne</v>
      </c>
      <c r="AT43" s="12" t="str">
        <f t="shared" si="36"/>
        <v>Derivatives</v>
      </c>
    </row>
    <row r="44" spans="1:46" x14ac:dyDescent="0.25">
      <c r="A44" s="12" t="s">
        <v>35</v>
      </c>
      <c r="B44" s="12" t="s">
        <v>97</v>
      </c>
      <c r="C44" s="7">
        <v>2313.8000000000002</v>
      </c>
      <c r="D44" s="7">
        <v>2198.89</v>
      </c>
      <c r="E44" s="7">
        <v>2631.62</v>
      </c>
      <c r="F44" s="7">
        <v>2524.2800000000002</v>
      </c>
      <c r="G44" s="7">
        <v>2816.27</v>
      </c>
      <c r="H44" s="7">
        <v>5339.52</v>
      </c>
      <c r="I44" s="7">
        <v>4786.6899999999996</v>
      </c>
      <c r="J44" s="7">
        <v>2798.87</v>
      </c>
      <c r="K44" s="7">
        <v>3027.11</v>
      </c>
      <c r="L44" s="7">
        <v>2316.56</v>
      </c>
      <c r="M44" s="7">
        <v>1706.64</v>
      </c>
      <c r="N44" s="7">
        <v>1649.53</v>
      </c>
      <c r="O44" s="7">
        <v>2311.3200000000002</v>
      </c>
      <c r="P44" s="7">
        <v>1707.49</v>
      </c>
      <c r="Q44" s="7">
        <v>2868.44</v>
      </c>
      <c r="R44" s="7">
        <v>1812.3</v>
      </c>
      <c r="S44" s="7">
        <v>1299.1199999999999</v>
      </c>
      <c r="T44" s="7">
        <v>647.61</v>
      </c>
      <c r="U44" s="7">
        <v>656.07</v>
      </c>
      <c r="V44" s="7">
        <v>837.1</v>
      </c>
      <c r="W44" s="7">
        <v>964.18</v>
      </c>
      <c r="X44" s="7">
        <v>955.54</v>
      </c>
      <c r="Y44" s="7">
        <v>943.35</v>
      </c>
      <c r="Z44" s="7">
        <v>614.6</v>
      </c>
      <c r="AA44" s="7">
        <v>702.17</v>
      </c>
      <c r="AB44" s="7">
        <v>727.96</v>
      </c>
      <c r="AC44" s="7">
        <v>883.78</v>
      </c>
      <c r="AD44" s="7">
        <v>606.46</v>
      </c>
      <c r="AE44" s="7">
        <v>628.37</v>
      </c>
      <c r="AF44" s="7">
        <v>372.87</v>
      </c>
      <c r="AG44" s="7">
        <v>943.04</v>
      </c>
      <c r="AH44" s="7">
        <v>890.44</v>
      </c>
      <c r="AI44" s="7">
        <v>1402.07</v>
      </c>
      <c r="AJ44" s="7">
        <v>598.55999999999995</v>
      </c>
      <c r="AK44" s="7">
        <v>852.79</v>
      </c>
      <c r="AL44" s="7">
        <v>1019.83</v>
      </c>
      <c r="AM44" s="7">
        <v>811.68</v>
      </c>
      <c r="AN44" s="7">
        <v>715.34</v>
      </c>
      <c r="AO44" s="7">
        <v>901.23</v>
      </c>
      <c r="AP44" s="7">
        <v>391.22</v>
      </c>
      <c r="AQ44" s="7">
        <v>433.96</v>
      </c>
      <c r="AR44" s="7">
        <v>202.24</v>
      </c>
      <c r="AS44" s="12" t="str">
        <f t="shared" si="35"/>
        <v>Zobowiązania z tytułu dostaw i usług</v>
      </c>
      <c r="AT44" s="12" t="str">
        <f t="shared" si="36"/>
        <v>Trade liabilities</v>
      </c>
    </row>
    <row r="45" spans="1:46" x14ac:dyDescent="0.25">
      <c r="A45" s="12" t="s">
        <v>191</v>
      </c>
      <c r="B45" s="12" t="s">
        <v>98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129.21</v>
      </c>
      <c r="W45" s="7">
        <v>220.53</v>
      </c>
      <c r="X45" s="7">
        <v>632.45000000000005</v>
      </c>
      <c r="Y45" s="7">
        <v>927.18</v>
      </c>
      <c r="Z45" s="7">
        <v>885.31</v>
      </c>
      <c r="AA45" s="7">
        <v>885.31</v>
      </c>
      <c r="AB45" s="7">
        <v>649.87</v>
      </c>
      <c r="AC45" s="7">
        <v>633.86</v>
      </c>
      <c r="AD45" s="7">
        <v>0</v>
      </c>
      <c r="AE45" s="7">
        <v>0</v>
      </c>
      <c r="AF45" s="7">
        <v>3.34</v>
      </c>
      <c r="AG45" s="7">
        <v>0.98</v>
      </c>
      <c r="AH45" s="7">
        <v>0</v>
      </c>
      <c r="AI45" s="7">
        <v>647.4</v>
      </c>
      <c r="AJ45" s="7">
        <v>370.35</v>
      </c>
      <c r="AK45" s="7">
        <v>455.8</v>
      </c>
      <c r="AL45" s="7">
        <v>620.45000000000005</v>
      </c>
      <c r="AM45" s="7">
        <v>608.6</v>
      </c>
      <c r="AN45" s="7">
        <v>182.51</v>
      </c>
      <c r="AO45" s="7">
        <v>205.41</v>
      </c>
      <c r="AP45" s="7">
        <v>0</v>
      </c>
      <c r="AQ45" s="7">
        <v>48.57</v>
      </c>
      <c r="AR45" s="7">
        <v>188.28</v>
      </c>
      <c r="AS45" s="12" t="str">
        <f t="shared" si="35"/>
        <v xml:space="preserve">Zobowiązania z tytułu bieżącego podatku </v>
      </c>
      <c r="AT45" s="12" t="str">
        <f t="shared" si="36"/>
        <v>Liabilities for current income tax</v>
      </c>
    </row>
    <row r="46" spans="1:46" x14ac:dyDescent="0.25">
      <c r="A46" s="12" t="s">
        <v>29</v>
      </c>
      <c r="B46" s="12" t="s">
        <v>101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31.44</v>
      </c>
      <c r="N46" s="7">
        <v>18.48</v>
      </c>
      <c r="O46" s="7">
        <v>10.83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0.1</v>
      </c>
      <c r="AC46" s="7">
        <v>0</v>
      </c>
      <c r="AD46" s="7">
        <v>0</v>
      </c>
      <c r="AE46" s="7">
        <v>0.35</v>
      </c>
      <c r="AF46" s="7">
        <v>0.3</v>
      </c>
      <c r="AG46" s="7">
        <v>0.38</v>
      </c>
      <c r="AH46" s="7">
        <v>0</v>
      </c>
      <c r="AI46" s="7">
        <v>76.58</v>
      </c>
      <c r="AJ46" s="7">
        <v>39.21</v>
      </c>
      <c r="AK46" s="7">
        <v>39.21</v>
      </c>
      <c r="AL46" s="7">
        <v>39.21</v>
      </c>
      <c r="AM46" s="7">
        <v>39.21</v>
      </c>
      <c r="AN46" s="7">
        <v>0</v>
      </c>
      <c r="AO46" s="7">
        <v>0.89</v>
      </c>
      <c r="AP46" s="7">
        <v>0</v>
      </c>
      <c r="AQ46" s="7">
        <v>0</v>
      </c>
      <c r="AR46" s="7">
        <v>0</v>
      </c>
      <c r="AS46" s="12" t="str">
        <f t="shared" si="35"/>
        <v>Zobowiązania z tyt. świadczeń pracowniczych</v>
      </c>
      <c r="AT46" s="12" t="str">
        <f t="shared" si="36"/>
        <v>Liabilities  employee benefits</v>
      </c>
    </row>
    <row r="47" spans="1:46" x14ac:dyDescent="0.25">
      <c r="A47" s="12" t="s">
        <v>36</v>
      </c>
      <c r="B47" s="12" t="s">
        <v>96</v>
      </c>
      <c r="C47" s="7">
        <v>1152.04</v>
      </c>
      <c r="D47" s="7">
        <v>1466.87</v>
      </c>
      <c r="E47" s="7">
        <v>1342.79</v>
      </c>
      <c r="F47" s="7">
        <v>1504.83</v>
      </c>
      <c r="G47" s="7">
        <v>1339.97</v>
      </c>
      <c r="H47" s="7">
        <v>2024.76</v>
      </c>
      <c r="I47" s="7">
        <v>880.4</v>
      </c>
      <c r="J47" s="7">
        <v>1223.72</v>
      </c>
      <c r="K47" s="7">
        <v>935.35</v>
      </c>
      <c r="L47" s="7">
        <v>833.38</v>
      </c>
      <c r="M47" s="7">
        <v>701.57</v>
      </c>
      <c r="N47" s="7">
        <v>634.89</v>
      </c>
      <c r="O47" s="7">
        <v>217.5</v>
      </c>
      <c r="P47" s="7">
        <v>1096.07</v>
      </c>
      <c r="Q47" s="7">
        <v>876.17</v>
      </c>
      <c r="R47" s="7">
        <v>855.79</v>
      </c>
      <c r="S47" s="7">
        <v>609.79</v>
      </c>
      <c r="T47" s="7">
        <v>774.51</v>
      </c>
      <c r="U47" s="7">
        <v>656.31</v>
      </c>
      <c r="V47" s="7">
        <v>461.47</v>
      </c>
      <c r="W47" s="7">
        <v>392.26</v>
      </c>
      <c r="X47" s="7">
        <v>719.06</v>
      </c>
      <c r="Y47" s="7">
        <v>451.78</v>
      </c>
      <c r="Z47" s="7">
        <v>371.33</v>
      </c>
      <c r="AA47" s="7">
        <v>373.06</v>
      </c>
      <c r="AB47" s="7">
        <v>461.81</v>
      </c>
      <c r="AC47" s="7">
        <v>431.41</v>
      </c>
      <c r="AD47" s="7">
        <v>597.79999999999995</v>
      </c>
      <c r="AE47" s="7">
        <v>331.24</v>
      </c>
      <c r="AF47" s="7">
        <v>601.09</v>
      </c>
      <c r="AG47" s="7">
        <v>470.76</v>
      </c>
      <c r="AH47" s="7">
        <v>205.27</v>
      </c>
      <c r="AI47" s="7">
        <v>152.75</v>
      </c>
      <c r="AJ47" s="7">
        <v>50.09</v>
      </c>
      <c r="AK47" s="7">
        <v>167.31</v>
      </c>
      <c r="AL47" s="7">
        <v>86.36</v>
      </c>
      <c r="AM47" s="7">
        <v>143.12</v>
      </c>
      <c r="AN47" s="7">
        <v>30.74</v>
      </c>
      <c r="AO47" s="7">
        <v>138.04</v>
      </c>
      <c r="AP47" s="7">
        <v>0</v>
      </c>
      <c r="AQ47" s="7">
        <v>0</v>
      </c>
      <c r="AR47" s="7">
        <v>0</v>
      </c>
      <c r="AS47" s="12" t="str">
        <f t="shared" si="35"/>
        <v>Pozostałe rezerwy krótkoterminowe</v>
      </c>
      <c r="AT47" s="12" t="str">
        <f t="shared" si="36"/>
        <v>Other provision</v>
      </c>
    </row>
    <row r="48" spans="1:46" x14ac:dyDescent="0.25">
      <c r="A48" s="12" t="s">
        <v>118</v>
      </c>
      <c r="B48" s="12" t="s">
        <v>119</v>
      </c>
      <c r="C48" s="7">
        <v>1305.4100000000001</v>
      </c>
      <c r="D48" s="7">
        <v>1228.8399999999999</v>
      </c>
      <c r="E48" s="7">
        <v>1244.1300000000001</v>
      </c>
      <c r="F48" s="7">
        <v>1260.68</v>
      </c>
      <c r="G48" s="7">
        <v>1293.1200000000001</v>
      </c>
      <c r="H48" s="7">
        <v>1394.65</v>
      </c>
      <c r="I48" s="7">
        <v>1474.73</v>
      </c>
      <c r="J48" s="7">
        <v>1600.93</v>
      </c>
      <c r="K48" s="7">
        <v>1588.69</v>
      </c>
      <c r="L48" s="7">
        <v>1557.36</v>
      </c>
      <c r="M48" s="7">
        <v>1673.31</v>
      </c>
      <c r="N48" s="7">
        <v>1504.03</v>
      </c>
      <c r="O48" s="7">
        <v>1508.64</v>
      </c>
      <c r="P48" s="7">
        <v>578.04999999999995</v>
      </c>
      <c r="Q48" s="7">
        <v>3598.08</v>
      </c>
      <c r="R48" s="7">
        <v>560.09</v>
      </c>
      <c r="S48" s="7">
        <v>542.64</v>
      </c>
      <c r="T48" s="7">
        <v>814.81</v>
      </c>
      <c r="U48" s="7">
        <v>1296.23</v>
      </c>
      <c r="V48" s="7">
        <v>667.74</v>
      </c>
      <c r="W48" s="7">
        <v>647.42000000000007</v>
      </c>
      <c r="X48" s="7">
        <v>657.06000000000006</v>
      </c>
      <c r="Y48" s="7">
        <v>686.57</v>
      </c>
      <c r="Z48" s="7">
        <v>942.82</v>
      </c>
      <c r="AA48" s="7">
        <v>956.86</v>
      </c>
      <c r="AB48" s="7">
        <v>391.21</v>
      </c>
      <c r="AC48" s="7">
        <v>376.88</v>
      </c>
      <c r="AD48" s="7">
        <v>367.66</v>
      </c>
      <c r="AE48" s="7">
        <v>1054.75</v>
      </c>
      <c r="AF48" s="7">
        <v>534.47</v>
      </c>
      <c r="AG48" s="7">
        <v>489.41</v>
      </c>
      <c r="AH48" s="7">
        <v>186.76000000000002</v>
      </c>
      <c r="AI48" s="7">
        <v>652.95000000000005</v>
      </c>
      <c r="AJ48" s="7">
        <v>12350.74</v>
      </c>
      <c r="AK48" s="7">
        <v>151.9</v>
      </c>
      <c r="AL48" s="7">
        <v>848.08</v>
      </c>
      <c r="AM48" s="7">
        <v>263.60000000000002</v>
      </c>
      <c r="AN48" s="7">
        <v>773.85</v>
      </c>
      <c r="AO48" s="7">
        <v>443.65</v>
      </c>
      <c r="AP48" s="7">
        <v>95.97</v>
      </c>
      <c r="AQ48" s="7">
        <v>235.83</v>
      </c>
      <c r="AR48" s="7">
        <v>232.59</v>
      </c>
      <c r="AS48" s="12" t="str">
        <f t="shared" si="35"/>
        <v>Pozostałe zobowiązania któtkoterminowe</v>
      </c>
      <c r="AT48" s="12" t="str">
        <f t="shared" si="36"/>
        <v>Other short term liabilities</v>
      </c>
    </row>
    <row r="49" spans="1:46" s="55" customFormat="1" x14ac:dyDescent="0.25">
      <c r="A49" s="42" t="s">
        <v>37</v>
      </c>
      <c r="B49" s="42" t="s">
        <v>129</v>
      </c>
      <c r="C49" s="44">
        <f t="shared" ref="C49:D49" si="55">+C39+C32+C26</f>
        <v>13907.280000000006</v>
      </c>
      <c r="D49" s="44">
        <f t="shared" si="55"/>
        <v>17932.480000000003</v>
      </c>
      <c r="E49" s="44">
        <f t="shared" ref="E49:H49" si="56">+E39+E32+E26</f>
        <v>19118.25</v>
      </c>
      <c r="F49" s="44">
        <f t="shared" ref="F49" si="57">+F39+F32+F26</f>
        <v>18830.84</v>
      </c>
      <c r="G49" s="44">
        <f t="shared" si="56"/>
        <v>19346.059999999998</v>
      </c>
      <c r="H49" s="44">
        <f t="shared" si="56"/>
        <v>26040.62</v>
      </c>
      <c r="I49" s="44">
        <f t="shared" ref="I49:J49" si="58">+I39+I32+I26</f>
        <v>23193.19</v>
      </c>
      <c r="J49" s="44">
        <f t="shared" si="58"/>
        <v>22452.87</v>
      </c>
      <c r="K49" s="44">
        <f t="shared" ref="K49:L49" si="59">+K39+K32+K26</f>
        <v>23566.89</v>
      </c>
      <c r="L49" s="44">
        <f t="shared" si="59"/>
        <v>36326.559999999998</v>
      </c>
      <c r="M49" s="44">
        <f t="shared" ref="M49:R49" si="60">+M39+M32+M26</f>
        <v>36901.279999999999</v>
      </c>
      <c r="N49" s="44">
        <f t="shared" si="60"/>
        <v>40424.310000000005</v>
      </c>
      <c r="O49" s="44">
        <f t="shared" si="60"/>
        <v>43454.29</v>
      </c>
      <c r="P49" s="44">
        <f t="shared" si="60"/>
        <v>43309.83</v>
      </c>
      <c r="Q49" s="44">
        <f t="shared" si="60"/>
        <v>44141.03</v>
      </c>
      <c r="R49" s="44">
        <f t="shared" si="60"/>
        <v>40998.32</v>
      </c>
      <c r="S49" s="44">
        <f>+S39+S32+S26+10</f>
        <v>39337.33</v>
      </c>
      <c r="T49" s="44">
        <f t="shared" ref="T49:AC49" si="61">+T39+T32+T26</f>
        <v>38342.550000000003</v>
      </c>
      <c r="U49" s="44">
        <f t="shared" si="61"/>
        <v>36910.78</v>
      </c>
      <c r="V49" s="44">
        <f t="shared" si="61"/>
        <v>35762.600000000006</v>
      </c>
      <c r="W49" s="44">
        <f t="shared" si="61"/>
        <v>34686.420000000006</v>
      </c>
      <c r="X49" s="44">
        <f t="shared" si="61"/>
        <v>33784.47</v>
      </c>
      <c r="Y49" s="44">
        <f t="shared" si="61"/>
        <v>36032.58</v>
      </c>
      <c r="Z49" s="44">
        <f t="shared" si="61"/>
        <v>36982</v>
      </c>
      <c r="AA49" s="44">
        <f t="shared" si="61"/>
        <v>38552.199999999997</v>
      </c>
      <c r="AB49" s="44">
        <f t="shared" si="61"/>
        <v>46029.460000000006</v>
      </c>
      <c r="AC49" s="44">
        <f t="shared" si="61"/>
        <v>47503.23</v>
      </c>
      <c r="AD49" s="44">
        <v>40012.909999999996</v>
      </c>
      <c r="AE49" s="44">
        <v>41436.76</v>
      </c>
      <c r="AF49" s="44">
        <v>36469.589999999997</v>
      </c>
      <c r="AG49" s="44">
        <v>38195.320000000007</v>
      </c>
      <c r="AH49" s="44">
        <v>37697.320000000007</v>
      </c>
      <c r="AI49" s="44">
        <v>39571.660000000003</v>
      </c>
      <c r="AJ49" s="44">
        <v>48865.34</v>
      </c>
      <c r="AK49" s="44">
        <v>17694.369999999995</v>
      </c>
      <c r="AL49" s="44">
        <v>16014.189999999999</v>
      </c>
      <c r="AM49" s="44">
        <v>14036.700000000003</v>
      </c>
      <c r="AN49" s="44">
        <f>+AN39+AN32+AN26</f>
        <v>11755.26</v>
      </c>
      <c r="AO49" s="44">
        <f>+AO39+AO32+AO26</f>
        <v>11028.51</v>
      </c>
      <c r="AP49" s="44">
        <f>+AP39+AP32+AP26</f>
        <v>8699.619999999999</v>
      </c>
      <c r="AQ49" s="44">
        <v>7684.9499999999989</v>
      </c>
      <c r="AR49" s="44">
        <v>6537.61</v>
      </c>
      <c r="AS49" s="42" t="s">
        <v>198</v>
      </c>
      <c r="AT49" s="42" t="str">
        <f>+B49</f>
        <v>TOTAL LIABILITIES:</v>
      </c>
    </row>
    <row r="50" spans="1:46" x14ac:dyDescent="0.25">
      <c r="C50" s="53" t="s">
        <v>0</v>
      </c>
      <c r="D50" s="53" t="s">
        <v>0</v>
      </c>
      <c r="E50" s="53" t="s">
        <v>0</v>
      </c>
      <c r="F50" s="53" t="s">
        <v>0</v>
      </c>
      <c r="G50" s="53" t="s">
        <v>0</v>
      </c>
      <c r="H50" s="53" t="s">
        <v>0</v>
      </c>
      <c r="I50" s="53" t="s">
        <v>0</v>
      </c>
      <c r="J50" s="53" t="s">
        <v>0</v>
      </c>
      <c r="K50" s="53" t="s">
        <v>0</v>
      </c>
      <c r="L50" s="53" t="s">
        <v>0</v>
      </c>
      <c r="M50" s="53" t="s">
        <v>0</v>
      </c>
      <c r="N50" s="53" t="s">
        <v>0</v>
      </c>
      <c r="O50" s="53" t="s">
        <v>0</v>
      </c>
      <c r="P50" s="53" t="s">
        <v>0</v>
      </c>
      <c r="Q50" s="53" t="s">
        <v>0</v>
      </c>
      <c r="R50" s="53" t="s">
        <v>0</v>
      </c>
      <c r="S50" s="53" t="s">
        <v>0</v>
      </c>
      <c r="T50" s="11" t="s">
        <v>0</v>
      </c>
      <c r="U50" s="11" t="s">
        <v>0</v>
      </c>
    </row>
    <row r="51" spans="1:46" x14ac:dyDescent="0.25">
      <c r="A51" s="1" t="s">
        <v>61</v>
      </c>
      <c r="S51" s="1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</row>
    <row r="52" spans="1:46" s="11" customFormat="1" x14ac:dyDescent="0.25">
      <c r="A52" s="11" t="s">
        <v>247</v>
      </c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</row>
    <row r="53" spans="1:46" x14ac:dyDescent="0.25">
      <c r="A53" s="1" t="s">
        <v>62</v>
      </c>
      <c r="C53" s="11" t="s">
        <v>0</v>
      </c>
      <c r="D53" s="11" t="s">
        <v>0</v>
      </c>
      <c r="E53" s="11" t="s">
        <v>0</v>
      </c>
      <c r="F53" s="11" t="s">
        <v>0</v>
      </c>
      <c r="G53" s="11" t="s">
        <v>0</v>
      </c>
      <c r="H53" s="11" t="s">
        <v>0</v>
      </c>
      <c r="I53" s="11" t="s">
        <v>0</v>
      </c>
      <c r="J53" s="11" t="s">
        <v>0</v>
      </c>
      <c r="K53" s="11" t="s">
        <v>0</v>
      </c>
      <c r="L53" s="11" t="s">
        <v>0</v>
      </c>
      <c r="M53" s="11" t="s">
        <v>0</v>
      </c>
      <c r="N53" s="11" t="s">
        <v>0</v>
      </c>
      <c r="O53" s="11" t="s">
        <v>0</v>
      </c>
      <c r="P53" s="11" t="s">
        <v>0</v>
      </c>
      <c r="Q53" s="11" t="s">
        <v>0</v>
      </c>
      <c r="R53" s="11" t="s">
        <v>0</v>
      </c>
      <c r="S53" s="11" t="s">
        <v>0</v>
      </c>
      <c r="T53" s="11" t="s">
        <v>0</v>
      </c>
      <c r="U53" s="11" t="s">
        <v>0</v>
      </c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</row>
  </sheetData>
  <pageMargins left="0.70866141732283472" right="0.70866141732283472" top="0.74803149606299213" bottom="0.74803149606299213" header="0.31496062992125984" footer="0.31496062992125984"/>
  <pageSetup paperSize="9" scale="61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38"/>
  <sheetViews>
    <sheetView workbookViewId="0">
      <selection activeCell="D26" sqref="D26"/>
    </sheetView>
  </sheetViews>
  <sheetFormatPr defaultColWidth="9.140625" defaultRowHeight="15" x14ac:dyDescent="0.25"/>
  <cols>
    <col min="1" max="1" width="34.28515625" style="9" customWidth="1"/>
    <col min="2" max="2" width="32.42578125" style="9" customWidth="1"/>
    <col min="3" max="19" width="10.5703125" style="9" customWidth="1"/>
    <col min="20" max="43" width="10.28515625" style="9" customWidth="1"/>
    <col min="44" max="44" width="34.28515625" style="9" customWidth="1"/>
    <col min="45" max="45" width="32.42578125" style="9" customWidth="1"/>
    <col min="67" max="68" width="30.42578125" style="9" customWidth="1"/>
    <col min="69" max="16384" width="9.140625" style="9"/>
  </cols>
  <sheetData>
    <row r="1" spans="1:69" ht="43.5" customHeight="1" x14ac:dyDescent="0.25">
      <c r="A1" s="11"/>
      <c r="B1" s="11"/>
      <c r="X1" s="9" t="s">
        <v>0</v>
      </c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1"/>
      <c r="AS1" s="11"/>
      <c r="BO1" s="9" t="s">
        <v>0</v>
      </c>
      <c r="BP1" s="29" t="s">
        <v>0</v>
      </c>
    </row>
    <row r="2" spans="1:69" ht="26.25" x14ac:dyDescent="0.4">
      <c r="A2" s="5" t="s">
        <v>244</v>
      </c>
      <c r="B2" s="5"/>
      <c r="X2" s="9" t="s">
        <v>0</v>
      </c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5" t="s">
        <v>0</v>
      </c>
      <c r="AS2" s="5"/>
      <c r="BP2" s="9" t="s">
        <v>0</v>
      </c>
      <c r="BQ2" s="9" t="s">
        <v>0</v>
      </c>
    </row>
    <row r="3" spans="1:69" x14ac:dyDescent="0.25">
      <c r="A3" s="17" t="s">
        <v>223</v>
      </c>
      <c r="B3" s="11" t="s">
        <v>0</v>
      </c>
      <c r="X3" s="9" t="s">
        <v>0</v>
      </c>
      <c r="Y3" s="9" t="s">
        <v>0</v>
      </c>
      <c r="Z3" s="9" t="s">
        <v>0</v>
      </c>
      <c r="AA3" s="9" t="s">
        <v>0</v>
      </c>
      <c r="AF3" s="10"/>
      <c r="AG3" s="10"/>
      <c r="AH3" s="10"/>
      <c r="AI3" s="10"/>
      <c r="AJ3" s="10" t="s">
        <v>0</v>
      </c>
      <c r="AK3" s="10"/>
      <c r="AL3" s="10"/>
      <c r="AM3" s="10"/>
      <c r="AN3" s="10"/>
      <c r="AO3" s="10"/>
      <c r="AP3" s="10"/>
      <c r="AQ3" s="10"/>
      <c r="AR3" s="17" t="s">
        <v>73</v>
      </c>
      <c r="AS3" s="11" t="s">
        <v>0</v>
      </c>
    </row>
    <row r="4" spans="1:69" x14ac:dyDescent="0.25">
      <c r="A4" s="35" t="s">
        <v>40</v>
      </c>
      <c r="B4" s="35" t="s">
        <v>130</v>
      </c>
      <c r="C4" s="57" t="s">
        <v>274</v>
      </c>
      <c r="D4" s="57" t="s">
        <v>266</v>
      </c>
      <c r="E4" s="57" t="s">
        <v>262</v>
      </c>
      <c r="F4" s="57" t="s">
        <v>261</v>
      </c>
      <c r="G4" s="57" t="s">
        <v>258</v>
      </c>
      <c r="H4" s="57" t="s">
        <v>256</v>
      </c>
      <c r="I4" s="57" t="s">
        <v>253</v>
      </c>
      <c r="J4" s="57" t="s">
        <v>251</v>
      </c>
      <c r="K4" s="57" t="s">
        <v>243</v>
      </c>
      <c r="L4" s="57" t="s">
        <v>240</v>
      </c>
      <c r="M4" s="57" t="s">
        <v>237</v>
      </c>
      <c r="N4" s="57" t="s">
        <v>235</v>
      </c>
      <c r="O4" s="57" t="s">
        <v>231</v>
      </c>
      <c r="P4" s="41" t="s">
        <v>229</v>
      </c>
      <c r="Q4" s="41" t="s">
        <v>224</v>
      </c>
      <c r="R4" s="41" t="s">
        <v>218</v>
      </c>
      <c r="S4" s="41" t="s">
        <v>212</v>
      </c>
      <c r="T4" s="41" t="s">
        <v>210</v>
      </c>
      <c r="U4" s="41" t="s">
        <v>207</v>
      </c>
      <c r="V4" s="41" t="s">
        <v>204</v>
      </c>
      <c r="W4" s="41" t="s">
        <v>200</v>
      </c>
      <c r="X4" s="41" t="s">
        <v>195</v>
      </c>
      <c r="Y4" s="41" t="s">
        <v>278</v>
      </c>
      <c r="Z4" s="41" t="s">
        <v>279</v>
      </c>
      <c r="AA4" s="41" t="s">
        <v>280</v>
      </c>
      <c r="AB4" s="41" t="s">
        <v>176</v>
      </c>
      <c r="AC4" s="41" t="s">
        <v>173</v>
      </c>
      <c r="AD4" s="41" t="s">
        <v>149</v>
      </c>
      <c r="AE4" s="41" t="s">
        <v>120</v>
      </c>
      <c r="AF4" s="41" t="s">
        <v>76</v>
      </c>
      <c r="AG4" s="41" t="s">
        <v>67</v>
      </c>
      <c r="AH4" s="41" t="s">
        <v>66</v>
      </c>
      <c r="AI4" s="40" t="s">
        <v>65</v>
      </c>
      <c r="AJ4" s="40" t="s">
        <v>70</v>
      </c>
      <c r="AK4" s="40" t="s">
        <v>277</v>
      </c>
      <c r="AL4" s="40" t="s">
        <v>276</v>
      </c>
      <c r="AM4" s="40" t="s">
        <v>64</v>
      </c>
      <c r="AN4" s="40" t="s">
        <v>78</v>
      </c>
      <c r="AO4" s="40" t="s">
        <v>275</v>
      </c>
      <c r="AP4" s="40" t="s">
        <v>77</v>
      </c>
      <c r="AQ4" s="40" t="s">
        <v>63</v>
      </c>
      <c r="AR4" s="35" t="s">
        <v>40</v>
      </c>
      <c r="AS4" s="35" t="s">
        <v>130</v>
      </c>
      <c r="BO4" s="35" t="s">
        <v>202</v>
      </c>
      <c r="BP4" s="35" t="s">
        <v>130</v>
      </c>
    </row>
    <row r="5" spans="1:69" x14ac:dyDescent="0.25">
      <c r="A5" s="18" t="s">
        <v>41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 t="s">
        <v>0</v>
      </c>
      <c r="AK5" s="18"/>
      <c r="AL5" s="18"/>
      <c r="AM5" s="18"/>
      <c r="AN5" s="18"/>
      <c r="AO5" s="18"/>
      <c r="AP5" s="18"/>
      <c r="AQ5" s="18"/>
      <c r="AR5" s="18" t="s">
        <v>41</v>
      </c>
      <c r="AS5" s="18"/>
      <c r="BO5" s="18" t="s">
        <v>41</v>
      </c>
      <c r="BP5" s="18"/>
    </row>
    <row r="6" spans="1:69" x14ac:dyDescent="0.25">
      <c r="A6" s="42" t="s">
        <v>108</v>
      </c>
      <c r="B6" s="42" t="s">
        <v>131</v>
      </c>
      <c r="C6" s="43">
        <f t="shared" ref="C6:D6" si="0">SUM(C7:C8)</f>
        <v>24882.920000000002</v>
      </c>
      <c r="D6" s="43">
        <f t="shared" si="0"/>
        <v>19515.160000000003</v>
      </c>
      <c r="E6" s="43">
        <f t="shared" ref="E6:F6" si="1">SUM(E7:E8)</f>
        <v>13924.810000000001</v>
      </c>
      <c r="F6" s="43">
        <f t="shared" si="1"/>
        <v>6691.8</v>
      </c>
      <c r="G6" s="43">
        <f t="shared" ref="G6" si="2">SUM(G7:G8)</f>
        <v>38295.24</v>
      </c>
      <c r="H6" s="43">
        <f t="shared" ref="H6:I6" si="3">SUM(H7:H8)</f>
        <v>31563.67</v>
      </c>
      <c r="I6" s="43">
        <f t="shared" si="3"/>
        <v>17688.310000000001</v>
      </c>
      <c r="J6" s="43">
        <f t="shared" ref="J6:K6" si="4">SUM(J7:J8)</f>
        <v>7863.37</v>
      </c>
      <c r="K6" s="43">
        <f t="shared" si="4"/>
        <v>25689.53</v>
      </c>
      <c r="L6" s="43">
        <f t="shared" ref="L6:M6" si="5">SUM(L7:L8)</f>
        <v>17776.16</v>
      </c>
      <c r="M6" s="43">
        <f t="shared" si="5"/>
        <v>10760.94</v>
      </c>
      <c r="N6" s="43">
        <f t="shared" ref="N6:O6" si="6">SUM(N7:N8)</f>
        <v>5713.09</v>
      </c>
      <c r="O6" s="43">
        <f t="shared" si="6"/>
        <v>30458.25</v>
      </c>
      <c r="P6" s="43">
        <f t="shared" ref="P6" si="7">SUM(P7:P8)</f>
        <v>24223.27</v>
      </c>
      <c r="Q6" s="43">
        <f t="shared" ref="Q6" si="8">SUM(Q7:Q8)</f>
        <v>16440.560000000001</v>
      </c>
      <c r="R6" s="43">
        <f t="shared" ref="R6:S6" si="9">SUM(R7:R8)</f>
        <v>6372.13</v>
      </c>
      <c r="S6" s="43">
        <f t="shared" si="9"/>
        <v>19698.09</v>
      </c>
      <c r="T6" s="43">
        <f t="shared" ref="T6:Z6" si="10">SUM(T7:T8)</f>
        <v>13358.5</v>
      </c>
      <c r="U6" s="43">
        <f t="shared" si="10"/>
        <v>8335.9500000000007</v>
      </c>
      <c r="V6" s="43">
        <f t="shared" si="10"/>
        <v>4151.91</v>
      </c>
      <c r="W6" s="43">
        <f t="shared" si="10"/>
        <v>17486.560000000001</v>
      </c>
      <c r="X6" s="43">
        <f t="shared" si="10"/>
        <v>12718.4</v>
      </c>
      <c r="Y6" s="43">
        <f t="shared" si="10"/>
        <v>7803.26</v>
      </c>
      <c r="Z6" s="43">
        <f t="shared" si="10"/>
        <v>3358.96</v>
      </c>
      <c r="AA6" s="43">
        <f t="shared" ref="AA6" si="11">SUM(AA7:AA8)</f>
        <v>17654.96</v>
      </c>
      <c r="AB6" s="43">
        <v>13837.92</v>
      </c>
      <c r="AC6" s="43">
        <v>9462.17</v>
      </c>
      <c r="AD6" s="43">
        <v>4459.3899999999994</v>
      </c>
      <c r="AE6" s="43">
        <v>22753.230000000003</v>
      </c>
      <c r="AF6" s="43">
        <v>18892.2</v>
      </c>
      <c r="AG6" s="43">
        <v>13476</v>
      </c>
      <c r="AH6" s="43">
        <v>6632.98</v>
      </c>
      <c r="AI6" s="43">
        <v>17316.150000000001</v>
      </c>
      <c r="AJ6" s="43">
        <v>12723.460000000001</v>
      </c>
      <c r="AK6" s="43">
        <v>8057.2199999999993</v>
      </c>
      <c r="AL6" s="43">
        <v>4924.3100000000004</v>
      </c>
      <c r="AM6" s="43">
        <v>13687.76</v>
      </c>
      <c r="AN6" s="43">
        <f>SUM(AN7:AN8)</f>
        <v>9076.84</v>
      </c>
      <c r="AO6" s="43">
        <f t="shared" ref="AO6" si="12">SUM(AO7:AO8)</f>
        <v>4367.3</v>
      </c>
      <c r="AP6" s="43">
        <f>SUM(AP7:AP8)</f>
        <v>1816.4499999999998</v>
      </c>
      <c r="AQ6" s="43">
        <v>7451.53</v>
      </c>
      <c r="AR6" s="42" t="s">
        <v>108</v>
      </c>
      <c r="AS6" s="42" t="s">
        <v>131</v>
      </c>
      <c r="BO6" s="42" t="s">
        <v>108</v>
      </c>
      <c r="BP6" s="42" t="s">
        <v>131</v>
      </c>
    </row>
    <row r="7" spans="1:69" x14ac:dyDescent="0.25">
      <c r="A7" s="12" t="s">
        <v>42</v>
      </c>
      <c r="B7" s="12" t="s">
        <v>150</v>
      </c>
      <c r="C7" s="6">
        <v>20973.63</v>
      </c>
      <c r="D7" s="6">
        <v>16608.080000000002</v>
      </c>
      <c r="E7" s="6">
        <v>11664.76</v>
      </c>
      <c r="F7" s="6">
        <v>5752.76</v>
      </c>
      <c r="G7" s="6">
        <v>37378.68</v>
      </c>
      <c r="H7" s="6">
        <v>30837.73</v>
      </c>
      <c r="I7" s="6">
        <v>17196.23</v>
      </c>
      <c r="J7" s="6">
        <v>7605.25</v>
      </c>
      <c r="K7" s="6">
        <v>24116.73</v>
      </c>
      <c r="L7" s="6">
        <v>16432.09</v>
      </c>
      <c r="M7" s="6">
        <v>9859.59</v>
      </c>
      <c r="N7" s="6">
        <v>5197.5200000000004</v>
      </c>
      <c r="O7" s="6">
        <v>27403.35</v>
      </c>
      <c r="P7" s="6">
        <v>21476.95</v>
      </c>
      <c r="Q7" s="6">
        <v>14011.17</v>
      </c>
      <c r="R7" s="6">
        <v>4846.2</v>
      </c>
      <c r="S7" s="6">
        <v>12336.47</v>
      </c>
      <c r="T7" s="6">
        <v>8098.07</v>
      </c>
      <c r="U7" s="6">
        <v>5089.37</v>
      </c>
      <c r="V7" s="6">
        <v>2675.7</v>
      </c>
      <c r="W7" s="6">
        <v>10325.5</v>
      </c>
      <c r="X7" s="6">
        <v>7141.21</v>
      </c>
      <c r="Y7" s="6">
        <v>3694.1</v>
      </c>
      <c r="Z7" s="6">
        <v>1368.72</v>
      </c>
      <c r="AA7" s="6">
        <v>9484.91</v>
      </c>
      <c r="AB7" s="6">
        <v>7474.5</v>
      </c>
      <c r="AC7" s="6">
        <v>4966.3500000000004</v>
      </c>
      <c r="AD7" s="6">
        <v>2294.85</v>
      </c>
      <c r="AE7" s="6">
        <v>12136.29</v>
      </c>
      <c r="AF7" s="6">
        <v>10464.530000000001</v>
      </c>
      <c r="AG7" s="6">
        <v>7477.69</v>
      </c>
      <c r="AH7" s="6">
        <v>3280.56</v>
      </c>
      <c r="AI7" s="6">
        <v>12958.6</v>
      </c>
      <c r="AJ7" s="6">
        <v>9268.85</v>
      </c>
      <c r="AK7" s="6">
        <v>6914.28</v>
      </c>
      <c r="AL7" s="6">
        <v>3288.28</v>
      </c>
      <c r="AM7" s="6">
        <v>13590.18</v>
      </c>
      <c r="AN7" s="6">
        <v>8981.2800000000007</v>
      </c>
      <c r="AO7" s="6">
        <v>5321.29</v>
      </c>
      <c r="AP7" s="6">
        <v>2993.6</v>
      </c>
      <c r="AQ7" s="6">
        <v>7025.62</v>
      </c>
      <c r="AR7" s="12" t="s">
        <v>42</v>
      </c>
      <c r="AS7" s="12" t="s">
        <v>150</v>
      </c>
      <c r="BO7" s="12" t="s">
        <v>42</v>
      </c>
      <c r="BP7" s="12" t="s">
        <v>150</v>
      </c>
    </row>
    <row r="8" spans="1:69" x14ac:dyDescent="0.25">
      <c r="A8" s="12" t="s">
        <v>43</v>
      </c>
      <c r="B8" s="12" t="s">
        <v>151</v>
      </c>
      <c r="C8" s="6">
        <v>3909.29</v>
      </c>
      <c r="D8" s="6">
        <v>2907.08</v>
      </c>
      <c r="E8" s="6">
        <v>2260.0500000000002</v>
      </c>
      <c r="F8" s="6">
        <v>939.04</v>
      </c>
      <c r="G8" s="6">
        <v>916.56</v>
      </c>
      <c r="H8" s="6">
        <v>725.94</v>
      </c>
      <c r="I8" s="6">
        <v>492.08</v>
      </c>
      <c r="J8" s="6">
        <v>258.12</v>
      </c>
      <c r="K8" s="6">
        <v>1572.8</v>
      </c>
      <c r="L8" s="6">
        <v>1344.07</v>
      </c>
      <c r="M8" s="6">
        <v>901.35</v>
      </c>
      <c r="N8" s="6">
        <v>515.57000000000005</v>
      </c>
      <c r="O8" s="6">
        <v>3054.9</v>
      </c>
      <c r="P8" s="6">
        <v>2746.32</v>
      </c>
      <c r="Q8" s="6">
        <v>2429.39</v>
      </c>
      <c r="R8" s="6">
        <v>1525.93</v>
      </c>
      <c r="S8" s="6">
        <v>7361.62</v>
      </c>
      <c r="T8" s="6">
        <v>5260.43</v>
      </c>
      <c r="U8" s="6">
        <v>3246.58</v>
      </c>
      <c r="V8" s="6">
        <v>1476.21</v>
      </c>
      <c r="W8" s="6">
        <v>7161.06</v>
      </c>
      <c r="X8" s="6">
        <v>5577.19</v>
      </c>
      <c r="Y8" s="6">
        <v>4109.16</v>
      </c>
      <c r="Z8" s="6">
        <v>1990.24</v>
      </c>
      <c r="AA8" s="6">
        <v>8170.05</v>
      </c>
      <c r="AB8" s="6">
        <v>6363.42</v>
      </c>
      <c r="AC8" s="6">
        <v>4495.82</v>
      </c>
      <c r="AD8" s="6">
        <v>2164.54</v>
      </c>
      <c r="AE8" s="6">
        <v>10616.94</v>
      </c>
      <c r="AF8" s="6">
        <v>8427.67</v>
      </c>
      <c r="AG8" s="6">
        <v>5998.31</v>
      </c>
      <c r="AH8" s="6">
        <v>3352.42</v>
      </c>
      <c r="AI8" s="6">
        <v>4357.55</v>
      </c>
      <c r="AJ8" s="6">
        <v>3454.61</v>
      </c>
      <c r="AK8" s="6">
        <v>1142.94</v>
      </c>
      <c r="AL8" s="6">
        <v>1636.03</v>
      </c>
      <c r="AM8" s="6">
        <v>97.58</v>
      </c>
      <c r="AN8" s="6">
        <v>95.56</v>
      </c>
      <c r="AO8" s="6">
        <v>-953.99</v>
      </c>
      <c r="AP8" s="6">
        <v>-1177.1500000000001</v>
      </c>
      <c r="AQ8" s="6">
        <v>425.91</v>
      </c>
      <c r="AR8" s="12" t="s">
        <v>43</v>
      </c>
      <c r="AS8" s="12" t="s">
        <v>151</v>
      </c>
      <c r="BO8" s="12" t="s">
        <v>43</v>
      </c>
      <c r="BP8" s="12" t="s">
        <v>151</v>
      </c>
    </row>
    <row r="9" spans="1:69" s="2" customFormat="1" x14ac:dyDescent="0.25">
      <c r="A9" s="42" t="s">
        <v>59</v>
      </c>
      <c r="B9" s="42" t="s">
        <v>132</v>
      </c>
      <c r="C9" s="43">
        <f t="shared" ref="C9:D9" si="13">SUM(C10:C15)</f>
        <v>-26020.449999999997</v>
      </c>
      <c r="D9" s="43">
        <f t="shared" si="13"/>
        <v>-20062.14</v>
      </c>
      <c r="E9" s="43">
        <f t="shared" ref="E9:F9" si="14">SUM(E10:E15)</f>
        <v>-13784.48</v>
      </c>
      <c r="F9" s="43">
        <f t="shared" si="14"/>
        <v>-6900.99</v>
      </c>
      <c r="G9" s="43">
        <f t="shared" ref="G9" si="15">SUM(G10:G15)</f>
        <v>-38325.78</v>
      </c>
      <c r="H9" s="43">
        <f t="shared" ref="H9:I9" si="16">SUM(H10:H15)</f>
        <v>-29269.21</v>
      </c>
      <c r="I9" s="43">
        <f t="shared" si="16"/>
        <v>-18106.53</v>
      </c>
      <c r="J9" s="43">
        <f t="shared" ref="J9:K9" si="17">SUM(J10:J15)</f>
        <v>-8133.5200000000013</v>
      </c>
      <c r="K9" s="43">
        <f t="shared" si="17"/>
        <v>-29056.25</v>
      </c>
      <c r="L9" s="43">
        <f t="shared" ref="L9:M9" si="18">SUM(L10:L15)</f>
        <v>-20347.530000000002</v>
      </c>
      <c r="M9" s="43">
        <f t="shared" si="18"/>
        <v>-12922.43</v>
      </c>
      <c r="N9" s="43">
        <f t="shared" ref="N9:O9" si="19">SUM(N10:N15)</f>
        <v>-6320.2000000000007</v>
      </c>
      <c r="O9" s="43">
        <f t="shared" si="19"/>
        <v>-27851.02</v>
      </c>
      <c r="P9" s="43">
        <f t="shared" ref="P9" si="20">SUM(P10:P15)</f>
        <v>-20853.009999999998</v>
      </c>
      <c r="Q9" s="43">
        <f t="shared" ref="Q9" si="21">SUM(Q10:Q15)</f>
        <v>-14126.439999999999</v>
      </c>
      <c r="R9" s="43">
        <f t="shared" ref="R9:S9" si="22">SUM(R10:R15)</f>
        <v>-5310.78</v>
      </c>
      <c r="S9" s="43">
        <f t="shared" si="22"/>
        <v>-18597.61</v>
      </c>
      <c r="T9" s="43">
        <f t="shared" ref="T9:Z9" si="23">SUM(T10:T15)</f>
        <v>-13374.42</v>
      </c>
      <c r="U9" s="43">
        <f t="shared" si="23"/>
        <v>-8936.73</v>
      </c>
      <c r="V9" s="43">
        <f t="shared" si="23"/>
        <v>-4780.6799999999994</v>
      </c>
      <c r="W9" s="43">
        <f t="shared" si="23"/>
        <v>-22426.12</v>
      </c>
      <c r="X9" s="43">
        <f t="shared" si="23"/>
        <v>-16409.689999999999</v>
      </c>
      <c r="Y9" s="43">
        <f t="shared" si="23"/>
        <v>-10340.67</v>
      </c>
      <c r="Z9" s="43">
        <f t="shared" si="23"/>
        <v>-4742.3300000000008</v>
      </c>
      <c r="AA9" s="43">
        <f t="shared" ref="AA9" si="24">SUM(AA10:AA15)</f>
        <v>-19582.399999999998</v>
      </c>
      <c r="AB9" s="43">
        <v>-14825.680000000002</v>
      </c>
      <c r="AC9" s="43">
        <v>-9931.8700000000008</v>
      </c>
      <c r="AD9" s="43">
        <v>-4822.1100000000006</v>
      </c>
      <c r="AE9" s="43">
        <v>-23293.59</v>
      </c>
      <c r="AF9" s="43">
        <v>-18656.579999999998</v>
      </c>
      <c r="AG9" s="43">
        <v>-12714.509999999998</v>
      </c>
      <c r="AH9" s="43">
        <v>-6054.61</v>
      </c>
      <c r="AI9" s="43">
        <v>-14318.099999999999</v>
      </c>
      <c r="AJ9" s="43">
        <v>-10262.420000000002</v>
      </c>
      <c r="AK9" s="43">
        <v>-6182.4000000000005</v>
      </c>
      <c r="AL9" s="43">
        <v>-3972.71</v>
      </c>
      <c r="AM9" s="43">
        <v>-10160.839999999998</v>
      </c>
      <c r="AN9" s="43">
        <f>SUM(AN10:AN15)</f>
        <v>-7709.4199999999992</v>
      </c>
      <c r="AO9" s="43">
        <f t="shared" ref="AO9" si="25">SUM(AO10:AO15)</f>
        <v>-3616.1099999999997</v>
      </c>
      <c r="AP9" s="43">
        <f>SUM(AP10:AP15)</f>
        <v>-1365.34</v>
      </c>
      <c r="AQ9" s="43">
        <v>-6169.05</v>
      </c>
      <c r="AR9" s="42" t="s">
        <v>59</v>
      </c>
      <c r="AS9" s="42" t="s">
        <v>132</v>
      </c>
      <c r="BO9" s="42" t="s">
        <v>59</v>
      </c>
      <c r="BP9" s="42" t="s">
        <v>132</v>
      </c>
    </row>
    <row r="10" spans="1:69" x14ac:dyDescent="0.25">
      <c r="A10" s="12" t="s">
        <v>4</v>
      </c>
      <c r="B10" s="12" t="s">
        <v>230</v>
      </c>
      <c r="C10" s="7">
        <v>-3397.47</v>
      </c>
      <c r="D10" s="7">
        <v>-2536.23</v>
      </c>
      <c r="E10" s="7">
        <v>-1674.56</v>
      </c>
      <c r="F10" s="7">
        <v>-829.68</v>
      </c>
      <c r="G10" s="7">
        <v>-3872.61</v>
      </c>
      <c r="H10" s="7">
        <v>-2889.73</v>
      </c>
      <c r="I10" s="7">
        <v>-1931.39</v>
      </c>
      <c r="J10" s="7">
        <v>-970.39</v>
      </c>
      <c r="K10" s="7">
        <v>-6013.51</v>
      </c>
      <c r="L10" s="7">
        <v>-4508.1400000000003</v>
      </c>
      <c r="M10" s="7">
        <v>-3050.91</v>
      </c>
      <c r="N10" s="7">
        <v>-1456.92</v>
      </c>
      <c r="O10" s="7">
        <v>-4395.93</v>
      </c>
      <c r="P10" s="7">
        <v>-3252.64</v>
      </c>
      <c r="Q10" s="7">
        <v>-2099.61</v>
      </c>
      <c r="R10" s="7">
        <v>-1136.6099999999999</v>
      </c>
      <c r="S10" s="7">
        <v>-4860.8599999999997</v>
      </c>
      <c r="T10" s="7">
        <v>-3633.86</v>
      </c>
      <c r="U10" s="7">
        <v>-2429.8200000000002</v>
      </c>
      <c r="V10" s="7">
        <v>-1380.42</v>
      </c>
      <c r="W10" s="7">
        <v>-6300.15</v>
      </c>
      <c r="X10" s="7">
        <v>-4025.75</v>
      </c>
      <c r="Y10" s="7">
        <v>-2379.4299999999998</v>
      </c>
      <c r="Z10" s="7">
        <v>-1127.99</v>
      </c>
      <c r="AA10" s="7">
        <v>-4214.8900000000003</v>
      </c>
      <c r="AB10" s="7">
        <v>-3131.12</v>
      </c>
      <c r="AC10" s="7">
        <v>-2039.49</v>
      </c>
      <c r="AD10" s="7">
        <v>-995.56</v>
      </c>
      <c r="AE10" s="7">
        <v>-4017.92</v>
      </c>
      <c r="AF10" s="7">
        <v>-3661.27</v>
      </c>
      <c r="AG10" s="7">
        <v>-2548.4899999999998</v>
      </c>
      <c r="AH10" s="7">
        <v>-1317.91</v>
      </c>
      <c r="AI10" s="7">
        <v>-2384.19</v>
      </c>
      <c r="AJ10" s="7">
        <v>-1399.71</v>
      </c>
      <c r="AK10" s="7">
        <v>-943.65</v>
      </c>
      <c r="AL10" s="7">
        <v>-796.48</v>
      </c>
      <c r="AM10" s="7">
        <v>-1878.16</v>
      </c>
      <c r="AN10" s="7">
        <v>-1372.99</v>
      </c>
      <c r="AO10" s="7">
        <v>-832.13</v>
      </c>
      <c r="AP10" s="7">
        <v>-411.03</v>
      </c>
      <c r="AQ10" s="7">
        <v>-1606.28</v>
      </c>
      <c r="AR10" s="12" t="s">
        <v>4</v>
      </c>
      <c r="AS10" s="12" t="s">
        <v>133</v>
      </c>
      <c r="BO10" s="12" t="s">
        <v>4</v>
      </c>
      <c r="BP10" s="12" t="s">
        <v>133</v>
      </c>
    </row>
    <row r="11" spans="1:69" x14ac:dyDescent="0.25">
      <c r="A11" s="12" t="s">
        <v>44</v>
      </c>
      <c r="B11" s="12" t="s">
        <v>134</v>
      </c>
      <c r="C11" s="7">
        <v>-38.46</v>
      </c>
      <c r="D11" s="7">
        <v>-33.69</v>
      </c>
      <c r="E11" s="7">
        <v>-31.83</v>
      </c>
      <c r="F11" s="7">
        <v>-14.04</v>
      </c>
      <c r="G11" s="7">
        <v>-77.150000000000006</v>
      </c>
      <c r="H11" s="7">
        <v>-65.22</v>
      </c>
      <c r="I11" s="7">
        <v>-41.25</v>
      </c>
      <c r="J11" s="7">
        <v>-15.79</v>
      </c>
      <c r="K11" s="7">
        <v>-95.99</v>
      </c>
      <c r="L11" s="7">
        <v>-70.75</v>
      </c>
      <c r="M11" s="7">
        <v>-50.32</v>
      </c>
      <c r="N11" s="7">
        <v>-17.13</v>
      </c>
      <c r="O11" s="7">
        <v>-104.37</v>
      </c>
      <c r="P11" s="7">
        <v>-69.42</v>
      </c>
      <c r="Q11" s="7">
        <v>-36.68</v>
      </c>
      <c r="R11" s="7">
        <v>-18.010000000000002</v>
      </c>
      <c r="S11" s="7">
        <v>-86.81</v>
      </c>
      <c r="T11" s="7">
        <v>-57.35</v>
      </c>
      <c r="U11" s="7">
        <v>-31</v>
      </c>
      <c r="V11" s="7">
        <v>-13.26</v>
      </c>
      <c r="W11" s="7">
        <v>-149.69999999999999</v>
      </c>
      <c r="X11" s="7">
        <v>-124.61</v>
      </c>
      <c r="Y11" s="7">
        <v>-93.72</v>
      </c>
      <c r="Z11" s="7">
        <v>-34.64</v>
      </c>
      <c r="AA11" s="7">
        <v>-109.87</v>
      </c>
      <c r="AB11" s="7">
        <v>-81.96</v>
      </c>
      <c r="AC11" s="7">
        <v>-57.88</v>
      </c>
      <c r="AD11" s="7">
        <v>-27.96</v>
      </c>
      <c r="AE11" s="7">
        <v>-257.87</v>
      </c>
      <c r="AF11" s="7">
        <v>-199.6</v>
      </c>
      <c r="AG11" s="7">
        <v>-156.58000000000001</v>
      </c>
      <c r="AH11" s="7">
        <v>-94.44</v>
      </c>
      <c r="AI11" s="7">
        <v>-212.18</v>
      </c>
      <c r="AJ11" s="7">
        <v>-123.8</v>
      </c>
      <c r="AK11" s="7">
        <v>-54.56</v>
      </c>
      <c r="AL11" s="7">
        <v>-19.63</v>
      </c>
      <c r="AM11" s="7">
        <v>-93.82</v>
      </c>
      <c r="AN11" s="7">
        <v>-79.67</v>
      </c>
      <c r="AO11" s="7">
        <v>-51.29</v>
      </c>
      <c r="AP11" s="7">
        <v>-21.17</v>
      </c>
      <c r="AQ11" s="7">
        <v>-41.18</v>
      </c>
      <c r="AR11" s="12" t="s">
        <v>44</v>
      </c>
      <c r="AS11" s="12" t="s">
        <v>134</v>
      </c>
      <c r="BO11" s="12" t="s">
        <v>44</v>
      </c>
      <c r="BP11" s="12" t="s">
        <v>134</v>
      </c>
    </row>
    <row r="12" spans="1:69" x14ac:dyDescent="0.25">
      <c r="A12" s="14" t="s">
        <v>38</v>
      </c>
      <c r="B12" s="14" t="s">
        <v>135</v>
      </c>
      <c r="C12" s="7">
        <v>-16924.3</v>
      </c>
      <c r="D12" s="7">
        <v>-13135.25</v>
      </c>
      <c r="E12" s="7">
        <v>-9177.32</v>
      </c>
      <c r="F12" s="7">
        <v>-4520.07</v>
      </c>
      <c r="G12" s="7">
        <v>-27320.85</v>
      </c>
      <c r="H12" s="7">
        <v>-21057.01</v>
      </c>
      <c r="I12" s="7">
        <v>-12658.19</v>
      </c>
      <c r="J12" s="7">
        <v>-5376.64</v>
      </c>
      <c r="K12" s="7">
        <v>-17593.57</v>
      </c>
      <c r="L12" s="7">
        <v>-12006.67</v>
      </c>
      <c r="M12" s="7">
        <v>-7360.2</v>
      </c>
      <c r="N12" s="7">
        <v>-3660.5</v>
      </c>
      <c r="O12" s="7">
        <v>-18565.72</v>
      </c>
      <c r="P12" s="7">
        <v>-13857.6</v>
      </c>
      <c r="Q12" s="7">
        <v>-9274.1299999999992</v>
      </c>
      <c r="R12" s="7">
        <v>-2883.02</v>
      </c>
      <c r="S12" s="7">
        <v>-7917.21</v>
      </c>
      <c r="T12" s="7">
        <v>-5440.47</v>
      </c>
      <c r="U12" s="7">
        <v>-3553.66</v>
      </c>
      <c r="V12" s="7">
        <v>-1927.77</v>
      </c>
      <c r="W12" s="7">
        <v>-9330.83</v>
      </c>
      <c r="X12" s="7">
        <v>-6972.44</v>
      </c>
      <c r="Y12" s="7">
        <v>-4392.5600000000004</v>
      </c>
      <c r="Z12" s="7">
        <v>-1856.73</v>
      </c>
      <c r="AA12" s="7">
        <v>-8484.1200000000008</v>
      </c>
      <c r="AB12" s="7">
        <v>-6364.67</v>
      </c>
      <c r="AC12" s="7">
        <v>-4309.18</v>
      </c>
      <c r="AD12" s="7">
        <v>-1980.16</v>
      </c>
      <c r="AE12" s="7">
        <v>-11517.79</v>
      </c>
      <c r="AF12" s="7">
        <v>-9048.2999999999993</v>
      </c>
      <c r="AG12" s="7">
        <v>-5964.14</v>
      </c>
      <c r="AH12" s="7">
        <v>-2837.54</v>
      </c>
      <c r="AI12" s="7">
        <v>-6769.02</v>
      </c>
      <c r="AJ12" s="7">
        <v>-5261.61</v>
      </c>
      <c r="AK12" s="7">
        <v>-3086.01</v>
      </c>
      <c r="AL12" s="7">
        <v>-2289.1</v>
      </c>
      <c r="AM12" s="7">
        <v>-5409.78</v>
      </c>
      <c r="AN12" s="7">
        <v>-4200.1499999999996</v>
      </c>
      <c r="AO12" s="7">
        <v>-1667.49</v>
      </c>
      <c r="AP12" s="7">
        <v>-586.30999999999995</v>
      </c>
      <c r="AQ12" s="7">
        <v>-2111.3000000000002</v>
      </c>
      <c r="AR12" s="14" t="s">
        <v>38</v>
      </c>
      <c r="AS12" s="14" t="s">
        <v>135</v>
      </c>
      <c r="BO12" s="14" t="s">
        <v>38</v>
      </c>
      <c r="BP12" s="14" t="s">
        <v>135</v>
      </c>
    </row>
    <row r="13" spans="1:69" x14ac:dyDescent="0.25">
      <c r="A13" s="12" t="s">
        <v>45</v>
      </c>
      <c r="B13" s="12" t="s">
        <v>136</v>
      </c>
      <c r="C13" s="7">
        <v>-5492.58</v>
      </c>
      <c r="D13" s="7">
        <v>-4228.1499999999996</v>
      </c>
      <c r="E13" s="7">
        <v>-2814.23</v>
      </c>
      <c r="F13" s="7">
        <v>-1480.83</v>
      </c>
      <c r="G13" s="7">
        <v>-6922.61</v>
      </c>
      <c r="H13" s="7">
        <v>-5158.1899999999996</v>
      </c>
      <c r="I13" s="7">
        <v>-3424.87</v>
      </c>
      <c r="J13" s="7">
        <v>-1752.42</v>
      </c>
      <c r="K13" s="7">
        <v>-5273.18</v>
      </c>
      <c r="L13" s="7">
        <v>-3718.28</v>
      </c>
      <c r="M13" s="7">
        <v>-2441.34</v>
      </c>
      <c r="N13" s="7">
        <v>-1178.22</v>
      </c>
      <c r="O13" s="7">
        <v>-4730.6899999999996</v>
      </c>
      <c r="P13" s="7">
        <v>-3632.71</v>
      </c>
      <c r="Q13" s="7">
        <v>-2685.45</v>
      </c>
      <c r="R13" s="7">
        <v>-1252.1400000000001</v>
      </c>
      <c r="S13" s="7">
        <v>-5600.18</v>
      </c>
      <c r="T13" s="7">
        <v>-4149.51</v>
      </c>
      <c r="U13" s="7">
        <v>-2862.3</v>
      </c>
      <c r="V13" s="7">
        <v>-1443.6</v>
      </c>
      <c r="W13" s="7">
        <v>-6600.29</v>
      </c>
      <c r="X13" s="7">
        <v>-5247.77</v>
      </c>
      <c r="Y13" s="7">
        <v>-3449.11</v>
      </c>
      <c r="Z13" s="7">
        <v>-1710.07</v>
      </c>
      <c r="AA13" s="7">
        <v>-6674.87</v>
      </c>
      <c r="AB13" s="7">
        <v>-5162.88</v>
      </c>
      <c r="AC13" s="7">
        <v>-3475.14</v>
      </c>
      <c r="AD13" s="7">
        <v>-1784.47</v>
      </c>
      <c r="AE13" s="7">
        <v>-7175.57</v>
      </c>
      <c r="AF13" s="7">
        <v>-5496.18</v>
      </c>
      <c r="AG13" s="7">
        <v>-4009.31</v>
      </c>
      <c r="AH13" s="7">
        <v>-1784.19</v>
      </c>
      <c r="AI13" s="7">
        <v>-4458.18</v>
      </c>
      <c r="AJ13" s="7">
        <v>-3033.49</v>
      </c>
      <c r="AK13" s="7">
        <v>-1749.28</v>
      </c>
      <c r="AL13" s="7">
        <v>-848.32</v>
      </c>
      <c r="AM13" s="7">
        <v>-2635.72</v>
      </c>
      <c r="AN13" s="7">
        <v>-1959.48</v>
      </c>
      <c r="AO13" s="7">
        <v>-1001.27</v>
      </c>
      <c r="AP13" s="7">
        <v>-304.31</v>
      </c>
      <c r="AQ13" s="7">
        <v>-2098.8000000000002</v>
      </c>
      <c r="AR13" s="12" t="s">
        <v>45</v>
      </c>
      <c r="AS13" s="12" t="s">
        <v>136</v>
      </c>
      <c r="BO13" s="12" t="s">
        <v>45</v>
      </c>
      <c r="BP13" s="12" t="s">
        <v>136</v>
      </c>
    </row>
    <row r="14" spans="1:69" x14ac:dyDescent="0.25">
      <c r="A14" s="12" t="s">
        <v>46</v>
      </c>
      <c r="B14" s="12" t="s">
        <v>137</v>
      </c>
      <c r="C14" s="7">
        <v>-8.7100000000000009</v>
      </c>
      <c r="D14" s="7">
        <v>-3.04</v>
      </c>
      <c r="E14" s="7">
        <v>-2.54</v>
      </c>
      <c r="F14" s="7">
        <v>-0.43</v>
      </c>
      <c r="G14" s="7">
        <v>-6.54</v>
      </c>
      <c r="H14" s="7">
        <v>-4.74</v>
      </c>
      <c r="I14" s="7">
        <v>-1.71</v>
      </c>
      <c r="J14" s="7">
        <v>-0.6</v>
      </c>
      <c r="K14" s="7">
        <v>-6.41</v>
      </c>
      <c r="L14" s="7">
        <v>-4.63</v>
      </c>
      <c r="M14" s="7">
        <v>-3.5</v>
      </c>
      <c r="N14" s="7">
        <v>-1.27</v>
      </c>
      <c r="O14" s="7">
        <v>-10.32</v>
      </c>
      <c r="P14" s="7">
        <v>-6.19</v>
      </c>
      <c r="Q14" s="7">
        <v>-3.68</v>
      </c>
      <c r="R14" s="7">
        <v>-0.08</v>
      </c>
      <c r="S14" s="7">
        <v>-6.36</v>
      </c>
      <c r="T14" s="7">
        <v>-2.42</v>
      </c>
      <c r="U14" s="7">
        <v>-1.76</v>
      </c>
      <c r="V14" s="7">
        <v>-1.24</v>
      </c>
      <c r="W14" s="7">
        <v>-4.05</v>
      </c>
      <c r="X14" s="7">
        <v>-2.2000000000000002</v>
      </c>
      <c r="Y14" s="7">
        <v>-1.67</v>
      </c>
      <c r="Z14" s="7">
        <v>-0.02</v>
      </c>
      <c r="AA14" s="7">
        <v>-7.3</v>
      </c>
      <c r="AB14" s="7">
        <v>-6.12</v>
      </c>
      <c r="AC14" s="7">
        <v>-3.94</v>
      </c>
      <c r="AD14" s="7">
        <v>-0.04</v>
      </c>
      <c r="AE14" s="7">
        <v>-12.12</v>
      </c>
      <c r="AF14" s="7">
        <v>-9.26</v>
      </c>
      <c r="AG14" s="7">
        <v>-3.31</v>
      </c>
      <c r="AH14" s="7">
        <v>-1.73</v>
      </c>
      <c r="AI14" s="7">
        <v>-352.73</v>
      </c>
      <c r="AJ14" s="7">
        <v>-344.95</v>
      </c>
      <c r="AK14" s="7">
        <v>-337.01</v>
      </c>
      <c r="AL14" s="7">
        <v>-8.75</v>
      </c>
      <c r="AM14" s="7">
        <v>-21.22</v>
      </c>
      <c r="AN14" s="7">
        <v>-17.04</v>
      </c>
      <c r="AO14" s="7">
        <v>-2.1800000000000002</v>
      </c>
      <c r="AP14" s="7">
        <v>-0.19</v>
      </c>
      <c r="AQ14" s="7">
        <v>-3.36</v>
      </c>
      <c r="AR14" s="12" t="s">
        <v>46</v>
      </c>
      <c r="AS14" s="12" t="s">
        <v>137</v>
      </c>
      <c r="BO14" s="12" t="s">
        <v>46</v>
      </c>
      <c r="BP14" s="12" t="s">
        <v>137</v>
      </c>
    </row>
    <row r="15" spans="1:69" ht="13.5" customHeight="1" x14ac:dyDescent="0.25">
      <c r="A15" s="14" t="s">
        <v>47</v>
      </c>
      <c r="B15" s="14" t="s">
        <v>138</v>
      </c>
      <c r="C15" s="7">
        <v>-158.93</v>
      </c>
      <c r="D15" s="7">
        <v>-125.78</v>
      </c>
      <c r="E15" s="7">
        <v>-84</v>
      </c>
      <c r="F15" s="7">
        <v>-55.94</v>
      </c>
      <c r="G15" s="7">
        <v>-126.02</v>
      </c>
      <c r="H15" s="7">
        <v>-94.32</v>
      </c>
      <c r="I15" s="7">
        <v>-49.12</v>
      </c>
      <c r="J15" s="7">
        <v>-17.68</v>
      </c>
      <c r="K15" s="7">
        <v>-73.59</v>
      </c>
      <c r="L15" s="7">
        <v>-39.06</v>
      </c>
      <c r="M15" s="7">
        <v>-16.16</v>
      </c>
      <c r="N15" s="7">
        <v>-6.16</v>
      </c>
      <c r="O15" s="7">
        <v>-43.99</v>
      </c>
      <c r="P15" s="7">
        <v>-34.450000000000003</v>
      </c>
      <c r="Q15" s="7">
        <v>-26.89</v>
      </c>
      <c r="R15" s="7">
        <v>-20.92</v>
      </c>
      <c r="S15" s="7">
        <v>-126.19</v>
      </c>
      <c r="T15" s="7">
        <v>-90.81</v>
      </c>
      <c r="U15" s="7">
        <v>-58.19</v>
      </c>
      <c r="V15" s="7">
        <v>-14.39</v>
      </c>
      <c r="W15" s="7">
        <v>-41.1</v>
      </c>
      <c r="X15" s="7">
        <v>-36.92</v>
      </c>
      <c r="Y15" s="7">
        <v>-24.18</v>
      </c>
      <c r="Z15" s="7">
        <v>-12.88</v>
      </c>
      <c r="AA15" s="7">
        <v>-91.35</v>
      </c>
      <c r="AB15" s="7">
        <v>-78.930000000000007</v>
      </c>
      <c r="AC15" s="7">
        <v>-46.24</v>
      </c>
      <c r="AD15" s="7">
        <v>-33.92</v>
      </c>
      <c r="AE15" s="7">
        <v>-312.32</v>
      </c>
      <c r="AF15" s="7">
        <v>-241.97</v>
      </c>
      <c r="AG15" s="7">
        <v>-32.68</v>
      </c>
      <c r="AH15" s="7">
        <v>-18.8</v>
      </c>
      <c r="AI15" s="7">
        <v>-141.80000000000001</v>
      </c>
      <c r="AJ15" s="7">
        <v>-98.86</v>
      </c>
      <c r="AK15" s="7">
        <v>-11.89</v>
      </c>
      <c r="AL15" s="7">
        <v>-10.43</v>
      </c>
      <c r="AM15" s="7">
        <v>-122.14</v>
      </c>
      <c r="AN15" s="7">
        <v>-80.09</v>
      </c>
      <c r="AO15" s="7">
        <v>-61.75</v>
      </c>
      <c r="AP15" s="7">
        <v>-42.33</v>
      </c>
      <c r="AQ15" s="7">
        <v>-308.13</v>
      </c>
      <c r="AR15" s="14" t="s">
        <v>47</v>
      </c>
      <c r="AS15" s="14" t="s">
        <v>138</v>
      </c>
      <c r="BO15" s="14" t="s">
        <v>47</v>
      </c>
      <c r="BP15" s="14" t="s">
        <v>138</v>
      </c>
    </row>
    <row r="16" spans="1:69" x14ac:dyDescent="0.25">
      <c r="A16" s="42" t="s">
        <v>166</v>
      </c>
      <c r="B16" s="42" t="s">
        <v>165</v>
      </c>
      <c r="C16" s="43">
        <f t="shared" ref="C16:D16" si="26">+C6+C9</f>
        <v>-1137.5299999999952</v>
      </c>
      <c r="D16" s="43">
        <f t="shared" si="26"/>
        <v>-546.97999999999593</v>
      </c>
      <c r="E16" s="43">
        <f t="shared" ref="E16:F16" si="27">+E6+E9</f>
        <v>140.33000000000175</v>
      </c>
      <c r="F16" s="43">
        <f t="shared" si="27"/>
        <v>-209.1899999999996</v>
      </c>
      <c r="G16" s="43">
        <f t="shared" ref="G16" si="28">+G6+G9</f>
        <v>-30.540000000000873</v>
      </c>
      <c r="H16" s="43">
        <f t="shared" ref="H16:I16" si="29">+H6+H9</f>
        <v>2294.4599999999991</v>
      </c>
      <c r="I16" s="43">
        <f t="shared" si="29"/>
        <v>-418.21999999999753</v>
      </c>
      <c r="J16" s="43">
        <f t="shared" ref="J16:K16" si="30">+J6+J9</f>
        <v>-270.15000000000146</v>
      </c>
      <c r="K16" s="43">
        <f t="shared" si="30"/>
        <v>-3366.7200000000012</v>
      </c>
      <c r="L16" s="43">
        <f t="shared" ref="L16:M16" si="31">+L6+L9</f>
        <v>-2571.3700000000026</v>
      </c>
      <c r="M16" s="43">
        <f t="shared" si="31"/>
        <v>-2161.4899999999998</v>
      </c>
      <c r="N16" s="43">
        <f t="shared" ref="N16:O16" si="32">+N6+N9</f>
        <v>-607.11000000000058</v>
      </c>
      <c r="O16" s="43">
        <f t="shared" si="32"/>
        <v>2607.2299999999996</v>
      </c>
      <c r="P16" s="43">
        <f t="shared" ref="P16" si="33">+P6+P9</f>
        <v>3370.260000000002</v>
      </c>
      <c r="Q16" s="43">
        <f t="shared" ref="Q16" si="34">+Q6+Q9</f>
        <v>2314.1200000000026</v>
      </c>
      <c r="R16" s="43">
        <f t="shared" ref="R16:S16" si="35">+R6+R9</f>
        <v>1061.3500000000004</v>
      </c>
      <c r="S16" s="43">
        <f t="shared" si="35"/>
        <v>1100.4799999999996</v>
      </c>
      <c r="T16" s="43">
        <f t="shared" ref="T16" si="36">+T6+T9</f>
        <v>-15.920000000000073</v>
      </c>
      <c r="U16" s="43">
        <f t="shared" ref="U16:Z16" si="37">+U6+U9</f>
        <v>-600.77999999999884</v>
      </c>
      <c r="V16" s="43">
        <f t="shared" si="37"/>
        <v>-628.76999999999953</v>
      </c>
      <c r="W16" s="43">
        <f t="shared" si="37"/>
        <v>-4939.5599999999977</v>
      </c>
      <c r="X16" s="43">
        <f t="shared" si="37"/>
        <v>-3691.2899999999991</v>
      </c>
      <c r="Y16" s="43">
        <f t="shared" si="37"/>
        <v>-2537.41</v>
      </c>
      <c r="Z16" s="43">
        <f t="shared" si="37"/>
        <v>-1383.3700000000008</v>
      </c>
      <c r="AA16" s="43">
        <f t="shared" ref="AA16" si="38">+AA6+AA9</f>
        <v>-1927.4399999999987</v>
      </c>
      <c r="AB16" s="43">
        <v>-987.76000000000204</v>
      </c>
      <c r="AC16" s="43">
        <v>-469.70000000000073</v>
      </c>
      <c r="AD16" s="43">
        <v>-362.72000000000116</v>
      </c>
      <c r="AE16" s="43">
        <v>-540.35999999999694</v>
      </c>
      <c r="AF16" s="44">
        <v>235.62000000000262</v>
      </c>
      <c r="AG16" s="44">
        <v>761.4900000000016</v>
      </c>
      <c r="AH16" s="44">
        <v>578.36999999999989</v>
      </c>
      <c r="AI16" s="44">
        <v>2998.0500000000029</v>
      </c>
      <c r="AJ16" s="44">
        <f>+AJ6+AJ9</f>
        <v>2461.0399999999991</v>
      </c>
      <c r="AK16" s="44">
        <v>1874.8199999999988</v>
      </c>
      <c r="AL16" s="44">
        <v>951.60000000000036</v>
      </c>
      <c r="AM16" s="44">
        <v>3526.9200000000019</v>
      </c>
      <c r="AN16" s="44">
        <f>+AN9+AN6</f>
        <v>1367.420000000001</v>
      </c>
      <c r="AO16" s="44">
        <f t="shared" ref="AO16" si="39">+AO9+AO6</f>
        <v>751.19000000000051</v>
      </c>
      <c r="AP16" s="44">
        <f>+AP9+AP6</f>
        <v>451.1099999999999</v>
      </c>
      <c r="AQ16" s="44">
        <v>1282.4799999999996</v>
      </c>
      <c r="AR16" s="42" t="s">
        <v>166</v>
      </c>
      <c r="AS16" s="42" t="s">
        <v>165</v>
      </c>
      <c r="BO16" s="42" t="s">
        <v>166</v>
      </c>
      <c r="BP16" s="42" t="s">
        <v>165</v>
      </c>
    </row>
    <row r="17" spans="1:68" x14ac:dyDescent="0.25">
      <c r="A17" s="12" t="s">
        <v>1</v>
      </c>
      <c r="B17" s="12" t="s">
        <v>102</v>
      </c>
      <c r="C17" s="7">
        <v>2914.08</v>
      </c>
      <c r="D17" s="7">
        <v>916.35</v>
      </c>
      <c r="E17" s="7">
        <v>575.03</v>
      </c>
      <c r="F17" s="7">
        <v>280.02</v>
      </c>
      <c r="G17" s="7">
        <v>1404.8</v>
      </c>
      <c r="H17" s="7">
        <v>1052.48</v>
      </c>
      <c r="I17" s="7">
        <v>694.66</v>
      </c>
      <c r="J17" s="7">
        <v>345.77</v>
      </c>
      <c r="K17" s="7">
        <v>1455.16</v>
      </c>
      <c r="L17" s="7">
        <v>1106.8599999999999</v>
      </c>
      <c r="M17" s="7">
        <v>762.83</v>
      </c>
      <c r="N17" s="7">
        <v>356.43</v>
      </c>
      <c r="O17" s="7">
        <v>1082.74</v>
      </c>
      <c r="P17" s="7">
        <v>1080.45</v>
      </c>
      <c r="Q17" s="7">
        <v>266.73</v>
      </c>
      <c r="R17" s="7">
        <v>134.97</v>
      </c>
      <c r="S17" s="7">
        <v>696.96</v>
      </c>
      <c r="T17" s="7">
        <v>467.85</v>
      </c>
      <c r="U17" s="7">
        <v>258.70999999999998</v>
      </c>
      <c r="V17" s="7">
        <v>211.46</v>
      </c>
      <c r="W17" s="7">
        <v>778.84</v>
      </c>
      <c r="X17" s="7">
        <v>573.07000000000005</v>
      </c>
      <c r="Y17" s="7">
        <v>362.9</v>
      </c>
      <c r="Z17" s="7">
        <v>143.75</v>
      </c>
      <c r="AA17" s="7">
        <v>2943.95</v>
      </c>
      <c r="AB17" s="7">
        <v>2015.98</v>
      </c>
      <c r="AC17" s="7">
        <v>1348.4</v>
      </c>
      <c r="AD17" s="7">
        <v>214.26</v>
      </c>
      <c r="AE17" s="7">
        <v>4344.3599999999997</v>
      </c>
      <c r="AF17" s="7">
        <v>2917.37</v>
      </c>
      <c r="AG17" s="7">
        <v>2778.47</v>
      </c>
      <c r="AH17" s="7">
        <v>138.44</v>
      </c>
      <c r="AI17" s="7">
        <v>181.69</v>
      </c>
      <c r="AJ17" s="7">
        <v>154.16</v>
      </c>
      <c r="AK17" s="7">
        <v>127.05</v>
      </c>
      <c r="AL17" s="7">
        <v>63.3</v>
      </c>
      <c r="AM17" s="7">
        <v>309.81</v>
      </c>
      <c r="AN17" s="7">
        <v>265.16000000000003</v>
      </c>
      <c r="AO17" s="7">
        <v>76.55</v>
      </c>
      <c r="AP17" s="7">
        <v>3.59</v>
      </c>
      <c r="AQ17" s="7">
        <v>80.959999999999994</v>
      </c>
      <c r="AR17" s="12" t="s">
        <v>1</v>
      </c>
      <c r="AS17" s="12" t="s">
        <v>102</v>
      </c>
      <c r="BO17" s="12" t="s">
        <v>1</v>
      </c>
      <c r="BP17" s="12" t="s">
        <v>102</v>
      </c>
    </row>
    <row r="18" spans="1:68" s="3" customFormat="1" x14ac:dyDescent="0.25">
      <c r="A18" s="14" t="s">
        <v>48</v>
      </c>
      <c r="B18" s="14" t="s">
        <v>103</v>
      </c>
      <c r="C18" s="7">
        <v>-3949.96</v>
      </c>
      <c r="D18" s="7">
        <v>-20.28</v>
      </c>
      <c r="E18" s="7">
        <v>-11.77</v>
      </c>
      <c r="F18" s="7">
        <v>-6.49</v>
      </c>
      <c r="G18" s="7">
        <v>-261.56</v>
      </c>
      <c r="H18" s="7">
        <v>-43.04</v>
      </c>
      <c r="I18" s="7">
        <v>-15.64</v>
      </c>
      <c r="J18" s="7">
        <v>-7.52</v>
      </c>
      <c r="K18" s="7">
        <v>-12658.94</v>
      </c>
      <c r="L18" s="7">
        <v>-85.7</v>
      </c>
      <c r="M18" s="7">
        <v>-88.45</v>
      </c>
      <c r="N18" s="7">
        <v>-4.17</v>
      </c>
      <c r="O18" s="7">
        <v>-696.56</v>
      </c>
      <c r="P18" s="7">
        <v>-1872.96</v>
      </c>
      <c r="Q18" s="7">
        <v>-306.47000000000003</v>
      </c>
      <c r="R18" s="7">
        <v>-109.4</v>
      </c>
      <c r="S18" s="7">
        <v>-37.32</v>
      </c>
      <c r="T18" s="7">
        <v>-26.4</v>
      </c>
      <c r="U18" s="7">
        <v>-9.2899999999999991</v>
      </c>
      <c r="V18" s="7">
        <v>-3.16</v>
      </c>
      <c r="W18" s="7">
        <v>-266.16000000000003</v>
      </c>
      <c r="X18" s="7">
        <v>-248.07</v>
      </c>
      <c r="Y18" s="7">
        <v>-95.97</v>
      </c>
      <c r="Z18" s="7">
        <v>-5.28</v>
      </c>
      <c r="AA18" s="7">
        <v>-218.72</v>
      </c>
      <c r="AB18" s="7">
        <v>-89.51</v>
      </c>
      <c r="AC18" s="7">
        <v>-111.51</v>
      </c>
      <c r="AD18" s="7">
        <v>-1142.05</v>
      </c>
      <c r="AE18" s="7">
        <v>-389.74</v>
      </c>
      <c r="AF18" s="7">
        <v>-146.5</v>
      </c>
      <c r="AG18" s="7">
        <v>-125.62</v>
      </c>
      <c r="AH18" s="7">
        <v>-118.05</v>
      </c>
      <c r="AI18" s="7">
        <v>-4204.16</v>
      </c>
      <c r="AJ18" s="7">
        <v>-1856.72</v>
      </c>
      <c r="AK18" s="7">
        <v>-957.99</v>
      </c>
      <c r="AL18" s="7">
        <v>-84.14</v>
      </c>
      <c r="AM18" s="7">
        <v>-2734.56</v>
      </c>
      <c r="AN18" s="7">
        <v>-239.19</v>
      </c>
      <c r="AO18" s="7">
        <v>-13.86</v>
      </c>
      <c r="AP18" s="7">
        <v>-36.049999999999997</v>
      </c>
      <c r="AQ18" s="7">
        <v>-3883.75</v>
      </c>
      <c r="AR18" s="14" t="s">
        <v>48</v>
      </c>
      <c r="AS18" s="14" t="s">
        <v>103</v>
      </c>
      <c r="BO18" s="14" t="s">
        <v>48</v>
      </c>
      <c r="BP18" s="14" t="s">
        <v>103</v>
      </c>
    </row>
    <row r="19" spans="1:68" x14ac:dyDescent="0.25">
      <c r="A19" s="42" t="s">
        <v>167</v>
      </c>
      <c r="B19" s="42" t="s">
        <v>168</v>
      </c>
      <c r="C19" s="43">
        <f t="shared" ref="C19:D19" si="40">+C18+C17+C16</f>
        <v>-2173.4099999999953</v>
      </c>
      <c r="D19" s="43">
        <f t="shared" si="40"/>
        <v>349.09000000000412</v>
      </c>
      <c r="E19" s="43">
        <f t="shared" ref="E19:F19" si="41">+E18+E17+E16</f>
        <v>703.59000000000174</v>
      </c>
      <c r="F19" s="43">
        <f t="shared" si="41"/>
        <v>64.340000000000373</v>
      </c>
      <c r="G19" s="43">
        <f t="shared" ref="G19" si="42">+G18+G17+G16</f>
        <v>1112.6999999999991</v>
      </c>
      <c r="H19" s="43">
        <f t="shared" ref="H19:I19" si="43">+H18+H17+H16</f>
        <v>3303.8999999999992</v>
      </c>
      <c r="I19" s="43">
        <f t="shared" si="43"/>
        <v>260.80000000000246</v>
      </c>
      <c r="J19" s="43">
        <f t="shared" ref="J19:K19" si="44">+J18+J17+J16</f>
        <v>68.099999999998545</v>
      </c>
      <c r="K19" s="43">
        <f t="shared" si="44"/>
        <v>-14570.500000000002</v>
      </c>
      <c r="L19" s="43">
        <f t="shared" ref="L19:M19" si="45">+L18+L17+L16</f>
        <v>-1550.2100000000028</v>
      </c>
      <c r="M19" s="43">
        <f t="shared" si="45"/>
        <v>-1487.1099999999997</v>
      </c>
      <c r="N19" s="43">
        <f t="shared" ref="N19:O19" si="46">+N18+N17+N16</f>
        <v>-254.85000000000059</v>
      </c>
      <c r="O19" s="43">
        <f t="shared" si="46"/>
        <v>2993.41</v>
      </c>
      <c r="P19" s="43">
        <f t="shared" ref="P19" si="47">+P18+P17+P16</f>
        <v>2577.7500000000018</v>
      </c>
      <c r="Q19" s="43">
        <f t="shared" ref="Q19" si="48">+Q18+Q17+Q16</f>
        <v>2274.3800000000028</v>
      </c>
      <c r="R19" s="43">
        <f t="shared" ref="R19:S19" si="49">+R18+R17+R16</f>
        <v>1086.9200000000003</v>
      </c>
      <c r="S19" s="43">
        <f t="shared" si="49"/>
        <v>1760.1199999999994</v>
      </c>
      <c r="T19" s="43">
        <f t="shared" ref="T19:Z19" si="50">+T18+T17+T16</f>
        <v>425.53</v>
      </c>
      <c r="U19" s="43">
        <f t="shared" si="50"/>
        <v>-351.35999999999888</v>
      </c>
      <c r="V19" s="43">
        <f t="shared" si="50"/>
        <v>-420.46999999999952</v>
      </c>
      <c r="W19" s="43">
        <f t="shared" si="50"/>
        <v>-4426.8799999999974</v>
      </c>
      <c r="X19" s="43">
        <f t="shared" si="50"/>
        <v>-3366.2899999999991</v>
      </c>
      <c r="Y19" s="43">
        <f t="shared" si="50"/>
        <v>-2270.48</v>
      </c>
      <c r="Z19" s="43">
        <f t="shared" si="50"/>
        <v>-1244.9000000000008</v>
      </c>
      <c r="AA19" s="43">
        <f t="shared" ref="AA19" si="51">+AA18+AA17+AA16</f>
        <v>797.79000000000133</v>
      </c>
      <c r="AB19" s="43">
        <v>938.70999999999799</v>
      </c>
      <c r="AC19" s="43">
        <v>767.18999999999937</v>
      </c>
      <c r="AD19" s="43">
        <v>-1290.5100000000011</v>
      </c>
      <c r="AE19" s="43">
        <v>3414.26</v>
      </c>
      <c r="AF19" s="43">
        <v>3006.4900000000025</v>
      </c>
      <c r="AG19" s="43">
        <v>3414.3400000000015</v>
      </c>
      <c r="AH19" s="43">
        <v>598.76</v>
      </c>
      <c r="AI19" s="43">
        <v>-1024.4199999999969</v>
      </c>
      <c r="AJ19" s="43">
        <v>758.47999999999888</v>
      </c>
      <c r="AK19" s="43">
        <v>1043.8799999999987</v>
      </c>
      <c r="AL19" s="43">
        <v>930.76000000000033</v>
      </c>
      <c r="AM19" s="43">
        <v>1102.1700000000019</v>
      </c>
      <c r="AN19" s="43">
        <f>SUM(AN16:AN18)</f>
        <v>1393.390000000001</v>
      </c>
      <c r="AO19" s="43">
        <f t="shared" ref="AO19" si="52">SUM(AO16:AO18)</f>
        <v>813.88000000000045</v>
      </c>
      <c r="AP19" s="43">
        <f>SUM(AP16:AP18)</f>
        <v>418.64999999999986</v>
      </c>
      <c r="AQ19" s="43">
        <v>-2520.3100000000004</v>
      </c>
      <c r="AR19" s="42" t="s">
        <v>167</v>
      </c>
      <c r="AS19" s="42" t="s">
        <v>168</v>
      </c>
      <c r="BO19" s="42" t="s">
        <v>167</v>
      </c>
      <c r="BP19" s="42" t="s">
        <v>168</v>
      </c>
    </row>
    <row r="20" spans="1:68" ht="14.25" customHeight="1" x14ac:dyDescent="0.25">
      <c r="A20" s="14" t="s">
        <v>39</v>
      </c>
      <c r="B20" s="14" t="s">
        <v>104</v>
      </c>
      <c r="C20" s="7">
        <v>11.19</v>
      </c>
      <c r="D20" s="7">
        <v>29.55</v>
      </c>
      <c r="E20" s="7">
        <v>8.17</v>
      </c>
      <c r="F20" s="7">
        <v>5.18</v>
      </c>
      <c r="G20" s="7">
        <v>74.52</v>
      </c>
      <c r="H20" s="7">
        <v>28.17</v>
      </c>
      <c r="I20" s="7">
        <v>47.49</v>
      </c>
      <c r="J20" s="7">
        <v>36.81</v>
      </c>
      <c r="K20" s="7">
        <v>34.770000000000003</v>
      </c>
      <c r="L20" s="7">
        <v>0.1</v>
      </c>
      <c r="M20" s="7">
        <v>0.1</v>
      </c>
      <c r="N20" s="7">
        <v>122.85</v>
      </c>
      <c r="O20" s="7">
        <v>93.37</v>
      </c>
      <c r="P20" s="7">
        <v>168.31</v>
      </c>
      <c r="Q20" s="7">
        <v>167.04</v>
      </c>
      <c r="R20" s="7">
        <v>206.51</v>
      </c>
      <c r="S20" s="7">
        <v>7.2</v>
      </c>
      <c r="T20" s="7">
        <v>4.07</v>
      </c>
      <c r="U20" s="7">
        <v>3.16</v>
      </c>
      <c r="V20" s="7">
        <v>4.6100000000000003</v>
      </c>
      <c r="W20" s="7">
        <v>286.2</v>
      </c>
      <c r="X20" s="7">
        <v>110.96</v>
      </c>
      <c r="Y20" s="7">
        <v>151.75</v>
      </c>
      <c r="Z20" s="7">
        <v>13.85</v>
      </c>
      <c r="AA20" s="7">
        <v>58.02</v>
      </c>
      <c r="AB20" s="7">
        <v>18.899999999999999</v>
      </c>
      <c r="AC20" s="7">
        <v>9.89</v>
      </c>
      <c r="AD20" s="7">
        <v>9.76</v>
      </c>
      <c r="AE20" s="7">
        <v>140.32</v>
      </c>
      <c r="AF20" s="7">
        <v>101.61</v>
      </c>
      <c r="AG20" s="7">
        <v>104.14</v>
      </c>
      <c r="AH20" s="7">
        <v>83.96</v>
      </c>
      <c r="AI20" s="7">
        <v>193.65</v>
      </c>
      <c r="AJ20" s="7">
        <v>75.180000000000007</v>
      </c>
      <c r="AK20" s="7">
        <v>45.71</v>
      </c>
      <c r="AL20" s="7">
        <v>33.08</v>
      </c>
      <c r="AM20" s="7">
        <v>54.02</v>
      </c>
      <c r="AN20" s="7">
        <v>9.7200000000000006</v>
      </c>
      <c r="AO20" s="7">
        <v>233.4</v>
      </c>
      <c r="AP20" s="7">
        <v>240.9</v>
      </c>
      <c r="AQ20" s="7">
        <v>2.34</v>
      </c>
      <c r="AR20" s="14" t="s">
        <v>39</v>
      </c>
      <c r="AS20" s="14" t="s">
        <v>104</v>
      </c>
      <c r="BO20" s="14" t="s">
        <v>39</v>
      </c>
      <c r="BP20" s="14" t="s">
        <v>104</v>
      </c>
    </row>
    <row r="21" spans="1:68" ht="14.25" customHeight="1" x14ac:dyDescent="0.25">
      <c r="A21" s="14" t="s">
        <v>3</v>
      </c>
      <c r="B21" s="14" t="s">
        <v>105</v>
      </c>
      <c r="C21" s="7">
        <v>-353.62</v>
      </c>
      <c r="D21" s="7">
        <v>-246.13</v>
      </c>
      <c r="E21" s="7">
        <v>-205.67000000000002</v>
      </c>
      <c r="F21" s="7">
        <v>-86.48</v>
      </c>
      <c r="G21" s="7">
        <v>-489.71</v>
      </c>
      <c r="H21" s="7">
        <v>-440.07</v>
      </c>
      <c r="I21" s="7">
        <v>-255.17</v>
      </c>
      <c r="J21" s="7">
        <v>-120.9</v>
      </c>
      <c r="K21" s="7">
        <v>-454</v>
      </c>
      <c r="L21" s="7">
        <v>-301.95999999999998</v>
      </c>
      <c r="M21" s="7">
        <v>-277.86</v>
      </c>
      <c r="N21" s="7">
        <v>-141.12</v>
      </c>
      <c r="O21" s="7">
        <v>-923.22</v>
      </c>
      <c r="P21" s="7">
        <v>-686.6</v>
      </c>
      <c r="Q21" s="7">
        <v>-520.84</v>
      </c>
      <c r="R21" s="7">
        <v>-266.39999999999998</v>
      </c>
      <c r="S21" s="7">
        <v>-1151.42</v>
      </c>
      <c r="T21" s="7">
        <v>-761.64</v>
      </c>
      <c r="U21" s="7">
        <v>-562.59</v>
      </c>
      <c r="V21" s="7">
        <v>-249.48</v>
      </c>
      <c r="W21" s="7">
        <v>-1144.71</v>
      </c>
      <c r="X21" s="7">
        <v>-878.49</v>
      </c>
      <c r="Y21" s="7">
        <v>-581.22</v>
      </c>
      <c r="Z21" s="7">
        <v>-343.25</v>
      </c>
      <c r="AA21" s="7">
        <v>-1656.68</v>
      </c>
      <c r="AB21" s="7">
        <v>-1137.23</v>
      </c>
      <c r="AC21" s="7">
        <v>-720.89</v>
      </c>
      <c r="AD21" s="7">
        <v>-165.73000000000002</v>
      </c>
      <c r="AE21" s="7">
        <v>-209.3</v>
      </c>
      <c r="AF21" s="7">
        <v>-186.45</v>
      </c>
      <c r="AG21" s="7">
        <v>-143.63</v>
      </c>
      <c r="AH21" s="7">
        <v>-76.930000000000007</v>
      </c>
      <c r="AI21" s="7">
        <v>-123.87</v>
      </c>
      <c r="AJ21" s="7">
        <v>-71.89</v>
      </c>
      <c r="AK21" s="7">
        <v>-148.63999999999999</v>
      </c>
      <c r="AL21" s="7">
        <v>-14.1</v>
      </c>
      <c r="AM21" s="7">
        <v>-65.58</v>
      </c>
      <c r="AN21" s="7">
        <v>-61.8</v>
      </c>
      <c r="AO21" s="7">
        <v>-51.72</v>
      </c>
      <c r="AP21" s="7">
        <v>-16.43</v>
      </c>
      <c r="AQ21" s="7">
        <v>-48.72</v>
      </c>
      <c r="AR21" s="14" t="s">
        <v>3</v>
      </c>
      <c r="AS21" s="14" t="s">
        <v>105</v>
      </c>
      <c r="BO21" s="14" t="s">
        <v>3</v>
      </c>
      <c r="BP21" s="14" t="s">
        <v>105</v>
      </c>
    </row>
    <row r="22" spans="1:68" s="3" customFormat="1" ht="14.25" customHeight="1" x14ac:dyDescent="0.25">
      <c r="A22" s="14" t="s">
        <v>49</v>
      </c>
      <c r="B22" s="14"/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2.38</v>
      </c>
      <c r="U22" s="7">
        <v>2.38</v>
      </c>
      <c r="V22" s="7">
        <v>0.91</v>
      </c>
      <c r="W22" s="7">
        <v>-102.41</v>
      </c>
      <c r="X22" s="7">
        <v>37.11</v>
      </c>
      <c r="Y22" s="7">
        <v>37.11</v>
      </c>
      <c r="Z22" s="7">
        <v>-0.4</v>
      </c>
      <c r="AA22" s="7">
        <v>-267.39999999999998</v>
      </c>
      <c r="AB22" s="7">
        <v>-259.10000000000002</v>
      </c>
      <c r="AC22" s="7">
        <v>-172.85</v>
      </c>
      <c r="AD22" s="7">
        <v>0</v>
      </c>
      <c r="AE22" s="7">
        <v>-316.94</v>
      </c>
      <c r="AF22" s="7">
        <v>-387.46</v>
      </c>
      <c r="AG22" s="7">
        <v>-387.44</v>
      </c>
      <c r="AH22" s="7">
        <v>-83.75</v>
      </c>
      <c r="AI22" s="7">
        <v>-223.87</v>
      </c>
      <c r="AJ22" s="7">
        <v>-155.21</v>
      </c>
      <c r="AK22" s="7">
        <v>-111.4</v>
      </c>
      <c r="AL22" s="7">
        <v>-38.72</v>
      </c>
      <c r="AM22" s="7">
        <v>302.45</v>
      </c>
      <c r="AN22" s="7">
        <v>348.59</v>
      </c>
      <c r="AO22" s="7">
        <v>0</v>
      </c>
      <c r="AP22" s="7">
        <v>0</v>
      </c>
      <c r="AQ22" s="7">
        <v>0</v>
      </c>
      <c r="AR22" s="14" t="s">
        <v>49</v>
      </c>
      <c r="AS22" s="14"/>
      <c r="BO22" s="14" t="s">
        <v>49</v>
      </c>
      <c r="BP22" s="14"/>
    </row>
    <row r="23" spans="1:68" x14ac:dyDescent="0.25">
      <c r="A23" s="42" t="s">
        <v>171</v>
      </c>
      <c r="B23" s="42" t="s">
        <v>169</v>
      </c>
      <c r="C23" s="43">
        <f t="shared" ref="C23:D23" si="53">+C22+C21+C20+C19</f>
        <v>-2515.8399999999951</v>
      </c>
      <c r="D23" s="43">
        <f t="shared" si="53"/>
        <v>132.51000000000414</v>
      </c>
      <c r="E23" s="43">
        <f t="shared" ref="E23:F23" si="54">+E22+E21+E20+E19</f>
        <v>506.09000000000174</v>
      </c>
      <c r="F23" s="43">
        <f t="shared" si="54"/>
        <v>-16.959999999999638</v>
      </c>
      <c r="G23" s="43">
        <f t="shared" ref="G23" si="55">+G22+G21+G20+G19</f>
        <v>697.50999999999908</v>
      </c>
      <c r="H23" s="43">
        <f t="shared" ref="H23:I23" si="56">+H22+H21+H20+H19</f>
        <v>2891.9999999999991</v>
      </c>
      <c r="I23" s="43">
        <f t="shared" si="56"/>
        <v>53.120000000002477</v>
      </c>
      <c r="J23" s="43">
        <f t="shared" ref="J23:K23" si="57">+J22+J21+J20+J19</f>
        <v>-15.990000000001459</v>
      </c>
      <c r="K23" s="43">
        <f t="shared" si="57"/>
        <v>-14989.730000000001</v>
      </c>
      <c r="L23" s="43">
        <f t="shared" ref="L23:M23" si="58">+L22+L21+L20+L19</f>
        <v>-1852.0700000000027</v>
      </c>
      <c r="M23" s="43">
        <f t="shared" si="58"/>
        <v>-1764.8699999999997</v>
      </c>
      <c r="N23" s="43">
        <f t="shared" ref="N23:O23" si="59">+N22+N21+N20+N19</f>
        <v>-273.12000000000057</v>
      </c>
      <c r="O23" s="43">
        <f t="shared" si="59"/>
        <v>2163.56</v>
      </c>
      <c r="P23" s="43">
        <f t="shared" ref="P23" si="60">+P22+P21+P20+P19</f>
        <v>2059.4600000000019</v>
      </c>
      <c r="Q23" s="43">
        <f t="shared" ref="Q23:R23" si="61">+Q22+Q21+Q20+Q19</f>
        <v>1920.5800000000027</v>
      </c>
      <c r="R23" s="43">
        <f t="shared" si="61"/>
        <v>1027.0300000000002</v>
      </c>
      <c r="S23" s="43">
        <f t="shared" ref="S23:Z23" si="62">+S22+S21+S20+S19</f>
        <v>615.89999999999941</v>
      </c>
      <c r="T23" s="43">
        <f t="shared" si="62"/>
        <v>-329.65999999999997</v>
      </c>
      <c r="U23" s="43">
        <f t="shared" si="62"/>
        <v>-908.40999999999894</v>
      </c>
      <c r="V23" s="43">
        <f t="shared" si="62"/>
        <v>-664.4299999999995</v>
      </c>
      <c r="W23" s="43">
        <f t="shared" si="62"/>
        <v>-5387.7999999999975</v>
      </c>
      <c r="X23" s="43">
        <f t="shared" si="62"/>
        <v>-4096.7099999999991</v>
      </c>
      <c r="Y23" s="43">
        <f t="shared" si="62"/>
        <v>-2662.84</v>
      </c>
      <c r="Z23" s="43">
        <f t="shared" si="62"/>
        <v>-1574.7000000000007</v>
      </c>
      <c r="AA23" s="43">
        <f t="shared" ref="AA23" si="63">+AA22+AA21+AA20+AA19</f>
        <v>-1068.2699999999986</v>
      </c>
      <c r="AB23" s="43">
        <f>SUM(AB19:AB22)</f>
        <v>-438.72000000000207</v>
      </c>
      <c r="AC23" s="43">
        <v>-116.66000000000062</v>
      </c>
      <c r="AD23" s="43">
        <v>-1446.4800000000012</v>
      </c>
      <c r="AE23" s="43">
        <v>3028.34</v>
      </c>
      <c r="AF23" s="43">
        <v>2534.1900000000028</v>
      </c>
      <c r="AG23" s="43">
        <v>2987.4100000000012</v>
      </c>
      <c r="AH23" s="43">
        <v>522.04</v>
      </c>
      <c r="AI23" s="43">
        <v>-1178.509999999997</v>
      </c>
      <c r="AJ23" s="43">
        <v>606.55999999999892</v>
      </c>
      <c r="AK23" s="43">
        <v>829.54999999999882</v>
      </c>
      <c r="AL23" s="43">
        <v>911.02000000000032</v>
      </c>
      <c r="AM23" s="43">
        <v>1393.060000000002</v>
      </c>
      <c r="AN23" s="43">
        <f>SUM(AN19:AN22)</f>
        <v>1689.900000000001</v>
      </c>
      <c r="AO23" s="43">
        <f t="shared" ref="AO23" si="64">SUM(AO19:AO22)</f>
        <v>995.5600000000004</v>
      </c>
      <c r="AP23" s="43">
        <f>SUM(AP19:AP22)</f>
        <v>643.11999999999989</v>
      </c>
      <c r="AQ23" s="43">
        <v>-2566.69</v>
      </c>
      <c r="AR23" s="42" t="s">
        <v>171</v>
      </c>
      <c r="AS23" s="42" t="s">
        <v>169</v>
      </c>
      <c r="BO23" s="42" t="s">
        <v>171</v>
      </c>
      <c r="BP23" s="42" t="s">
        <v>169</v>
      </c>
    </row>
    <row r="24" spans="1:68" x14ac:dyDescent="0.25">
      <c r="A24" s="12" t="s">
        <v>50</v>
      </c>
      <c r="B24" s="12" t="s">
        <v>106</v>
      </c>
      <c r="C24" s="15">
        <v>-5.35</v>
      </c>
      <c r="D24" s="15">
        <v>-7.86</v>
      </c>
      <c r="E24" s="15">
        <v>-7.86</v>
      </c>
      <c r="F24" s="15">
        <v>0</v>
      </c>
      <c r="G24" s="15">
        <v>-7.04</v>
      </c>
      <c r="H24" s="15">
        <v>18.579999999999998</v>
      </c>
      <c r="I24" s="15">
        <v>18.579999999999998</v>
      </c>
      <c r="J24" s="15">
        <v>66.36</v>
      </c>
      <c r="K24" s="15">
        <v>133.38999999999999</v>
      </c>
      <c r="L24" s="15">
        <v>0</v>
      </c>
      <c r="M24" s="15">
        <v>0</v>
      </c>
      <c r="N24" s="15">
        <v>0</v>
      </c>
      <c r="O24" s="15">
        <v>-69.150000000000006</v>
      </c>
      <c r="P24" s="15">
        <v>-50.5</v>
      </c>
      <c r="Q24" s="15">
        <v>-34.03</v>
      </c>
      <c r="R24" s="15">
        <v>-18.72</v>
      </c>
      <c r="S24" s="15">
        <v>-194.95</v>
      </c>
      <c r="T24" s="15">
        <v>-83.25</v>
      </c>
      <c r="U24" s="15">
        <v>-73.739999999999995</v>
      </c>
      <c r="V24" s="15">
        <v>-0.91</v>
      </c>
      <c r="W24" s="15">
        <v>-61.07</v>
      </c>
      <c r="X24" s="15">
        <v>-69.290000000000006</v>
      </c>
      <c r="Y24" s="15">
        <v>-69.290000000000006</v>
      </c>
      <c r="Z24" s="15">
        <v>-61.31</v>
      </c>
      <c r="AA24" s="15">
        <f>-5485.76-1500-197.84</f>
        <v>-7183.6</v>
      </c>
      <c r="AB24" s="15">
        <v>-1269.0899999999999</v>
      </c>
      <c r="AC24" s="7">
        <v>-745.3</v>
      </c>
      <c r="AD24" s="7">
        <v>-498.08</v>
      </c>
      <c r="AE24" s="7">
        <v>-32.39</v>
      </c>
      <c r="AF24" s="7">
        <v>-1383.48</v>
      </c>
      <c r="AG24" s="7">
        <v>-966.68</v>
      </c>
      <c r="AH24" s="7">
        <v>-394.84</v>
      </c>
      <c r="AI24" s="7">
        <v>8766</v>
      </c>
      <c r="AJ24" s="7">
        <v>8235.59</v>
      </c>
      <c r="AK24" s="7">
        <v>-458.75</v>
      </c>
      <c r="AL24" s="7">
        <v>-195.22</v>
      </c>
      <c r="AM24" s="7">
        <v>-722.44</v>
      </c>
      <c r="AN24" s="7">
        <v>-76.13</v>
      </c>
      <c r="AO24" s="7">
        <v>-215.76</v>
      </c>
      <c r="AP24" s="7">
        <v>-73.44</v>
      </c>
      <c r="AQ24" s="7">
        <v>-226.12</v>
      </c>
      <c r="AR24" s="12" t="s">
        <v>50</v>
      </c>
      <c r="AS24" s="12" t="s">
        <v>106</v>
      </c>
      <c r="BO24" s="12" t="s">
        <v>50</v>
      </c>
      <c r="BP24" s="12" t="s">
        <v>106</v>
      </c>
    </row>
    <row r="25" spans="1:68" x14ac:dyDescent="0.25">
      <c r="A25" s="42" t="s">
        <v>51</v>
      </c>
      <c r="B25" s="42" t="s">
        <v>107</v>
      </c>
      <c r="C25" s="43">
        <f t="shared" ref="C25:D25" si="65">+C24+C23</f>
        <v>-2521.1899999999951</v>
      </c>
      <c r="D25" s="43">
        <f t="shared" si="65"/>
        <v>124.65000000000414</v>
      </c>
      <c r="E25" s="43">
        <f t="shared" ref="E25:F25" si="66">+E24+E23</f>
        <v>498.23000000000172</v>
      </c>
      <c r="F25" s="43">
        <f t="shared" si="66"/>
        <v>-16.959999999999638</v>
      </c>
      <c r="G25" s="43">
        <f t="shared" ref="G25" si="67">+G24+G23</f>
        <v>690.46999999999912</v>
      </c>
      <c r="H25" s="43">
        <f t="shared" ref="H25:I25" si="68">+H24+H23</f>
        <v>2910.579999999999</v>
      </c>
      <c r="I25" s="43">
        <f t="shared" si="68"/>
        <v>71.700000000002476</v>
      </c>
      <c r="J25" s="43">
        <f t="shared" ref="J25:K25" si="69">+J24+J23</f>
        <v>50.369999999998541</v>
      </c>
      <c r="K25" s="43">
        <f t="shared" si="69"/>
        <v>-14856.340000000002</v>
      </c>
      <c r="L25" s="43">
        <f t="shared" ref="L25:M25" si="70">+L24+L23</f>
        <v>-1852.0700000000027</v>
      </c>
      <c r="M25" s="43">
        <f t="shared" si="70"/>
        <v>-1764.8699999999997</v>
      </c>
      <c r="N25" s="43">
        <f t="shared" ref="N25:O25" si="71">+N24+N23</f>
        <v>-273.12000000000057</v>
      </c>
      <c r="O25" s="43">
        <f t="shared" si="71"/>
        <v>2094.41</v>
      </c>
      <c r="P25" s="43">
        <f t="shared" ref="P25" si="72">+P24+P23</f>
        <v>2008.9600000000019</v>
      </c>
      <c r="Q25" s="43">
        <f t="shared" ref="Q25" si="73">+Q24+Q23</f>
        <v>1886.5500000000027</v>
      </c>
      <c r="R25" s="43">
        <f t="shared" ref="R25:S25" si="74">+R24+R23</f>
        <v>1008.3100000000002</v>
      </c>
      <c r="S25" s="43">
        <f t="shared" si="74"/>
        <v>420.94999999999942</v>
      </c>
      <c r="T25" s="43">
        <f t="shared" ref="T25:U25" si="75">+T24+T23</f>
        <v>-412.90999999999997</v>
      </c>
      <c r="U25" s="43">
        <f t="shared" si="75"/>
        <v>-982.14999999999895</v>
      </c>
      <c r="V25" s="43">
        <f>+V24+V23</f>
        <v>-665.33999999999946</v>
      </c>
      <c r="W25" s="43">
        <f t="shared" ref="W25" si="76">+W24+W23</f>
        <v>-5448.8699999999972</v>
      </c>
      <c r="X25" s="43">
        <f>+X24+X23</f>
        <v>-4165.9999999999991</v>
      </c>
      <c r="Y25" s="43">
        <f>+Y24+Y23</f>
        <v>-2732.13</v>
      </c>
      <c r="Z25" s="43">
        <f>+Z24+Z23</f>
        <v>-1636.0100000000007</v>
      </c>
      <c r="AA25" s="43">
        <f t="shared" ref="AA25" si="77">+AA24+AA23</f>
        <v>-8251.869999999999</v>
      </c>
      <c r="AB25" s="43">
        <f>+AB24+AB23</f>
        <v>-1707.810000000002</v>
      </c>
      <c r="AC25" s="43">
        <v>-861.9600000000006</v>
      </c>
      <c r="AD25" s="43">
        <v>-1944.5600000000011</v>
      </c>
      <c r="AE25" s="43">
        <v>2995.9500000000003</v>
      </c>
      <c r="AF25" s="43">
        <v>1150.7100000000028</v>
      </c>
      <c r="AG25" s="43">
        <v>2020.7300000000014</v>
      </c>
      <c r="AH25" s="43">
        <v>127.19999999999999</v>
      </c>
      <c r="AI25" s="43">
        <v>7587.4900000000034</v>
      </c>
      <c r="AJ25" s="43">
        <v>8842.15</v>
      </c>
      <c r="AK25" s="43">
        <v>370.79999999999882</v>
      </c>
      <c r="AL25" s="43">
        <v>715.8000000000003</v>
      </c>
      <c r="AM25" s="43">
        <v>670.62000000000194</v>
      </c>
      <c r="AN25" s="43">
        <f>SUM(AN23:AN24)</f>
        <v>1613.7700000000009</v>
      </c>
      <c r="AO25" s="43">
        <f t="shared" ref="AO25" si="78">SUM(AO23:AO24)</f>
        <v>779.80000000000041</v>
      </c>
      <c r="AP25" s="43">
        <f>SUM(AP23:AP24)</f>
        <v>569.67999999999984</v>
      </c>
      <c r="AQ25" s="43">
        <v>-2792.81</v>
      </c>
      <c r="AR25" s="42" t="s">
        <v>51</v>
      </c>
      <c r="AS25" s="42" t="s">
        <v>107</v>
      </c>
      <c r="BO25" s="42" t="s">
        <v>51</v>
      </c>
      <c r="BP25" s="42" t="s">
        <v>107</v>
      </c>
    </row>
    <row r="26" spans="1:68" s="3" customFormat="1" ht="13.5" customHeight="1" x14ac:dyDescent="0.25">
      <c r="A26" s="18" t="s">
        <v>172</v>
      </c>
      <c r="B26" s="18" t="s">
        <v>170</v>
      </c>
      <c r="C26" s="32">
        <f t="shared" ref="C26:D26" si="79">+C25</f>
        <v>-2521.1899999999951</v>
      </c>
      <c r="D26" s="32">
        <f t="shared" si="79"/>
        <v>124.65000000000414</v>
      </c>
      <c r="E26" s="32">
        <f t="shared" ref="E26:F26" si="80">+E25</f>
        <v>498.23000000000172</v>
      </c>
      <c r="F26" s="32">
        <f t="shared" si="80"/>
        <v>-16.959999999999638</v>
      </c>
      <c r="G26" s="32">
        <f t="shared" ref="G26" si="81">+G25</f>
        <v>690.46999999999912</v>
      </c>
      <c r="H26" s="32">
        <f t="shared" ref="H26:I26" si="82">+H25</f>
        <v>2910.579999999999</v>
      </c>
      <c r="I26" s="32">
        <f t="shared" si="82"/>
        <v>71.700000000002476</v>
      </c>
      <c r="J26" s="32">
        <f t="shared" ref="J26:K26" si="83">+J25</f>
        <v>50.369999999998541</v>
      </c>
      <c r="K26" s="32">
        <f t="shared" si="83"/>
        <v>-14856.340000000002</v>
      </c>
      <c r="L26" s="32">
        <f t="shared" ref="L26:M26" si="84">+L25</f>
        <v>-1852.0700000000027</v>
      </c>
      <c r="M26" s="32">
        <f t="shared" si="84"/>
        <v>-1764.8699999999997</v>
      </c>
      <c r="N26" s="32">
        <f t="shared" ref="N26:O26" si="85">+N25</f>
        <v>-273.12000000000057</v>
      </c>
      <c r="O26" s="32">
        <f t="shared" si="85"/>
        <v>2094.41</v>
      </c>
      <c r="P26" s="32">
        <f t="shared" ref="P26" si="86">+P25</f>
        <v>2008.9600000000019</v>
      </c>
      <c r="Q26" s="32">
        <f t="shared" ref="Q26" si="87">+Q25</f>
        <v>1886.5500000000027</v>
      </c>
      <c r="R26" s="32">
        <f t="shared" ref="R26:U27" si="88">+R25</f>
        <v>1008.3100000000002</v>
      </c>
      <c r="S26" s="32">
        <f t="shared" si="88"/>
        <v>420.94999999999942</v>
      </c>
      <c r="T26" s="32">
        <f t="shared" si="88"/>
        <v>-412.90999999999997</v>
      </c>
      <c r="U26" s="32">
        <f t="shared" si="88"/>
        <v>-982.14999999999895</v>
      </c>
      <c r="V26" s="32">
        <f t="shared" ref="V26" si="89">+V25</f>
        <v>-665.33999999999946</v>
      </c>
      <c r="W26" s="32">
        <f t="shared" ref="W26" si="90">+W25</f>
        <v>-5448.8699999999972</v>
      </c>
      <c r="X26" s="32">
        <f t="shared" ref="X26:Z27" si="91">+X25</f>
        <v>-4165.9999999999991</v>
      </c>
      <c r="Y26" s="32">
        <f t="shared" si="91"/>
        <v>-2732.13</v>
      </c>
      <c r="Z26" s="32">
        <f t="shared" si="91"/>
        <v>-1636.0100000000007</v>
      </c>
      <c r="AA26" s="32">
        <f t="shared" ref="AA26" si="92">+AA25</f>
        <v>-8251.869999999999</v>
      </c>
      <c r="AB26" s="32">
        <f t="shared" ref="AB26:AB27" si="93">+AB25</f>
        <v>-1707.810000000002</v>
      </c>
      <c r="AC26" s="32">
        <v>-861.9600000000006</v>
      </c>
      <c r="AD26" s="32">
        <v>-1944.5600000000011</v>
      </c>
      <c r="AE26" s="19">
        <v>2995.9500000000003</v>
      </c>
      <c r="AF26" s="19">
        <f>+AF25</f>
        <v>1150.7100000000028</v>
      </c>
      <c r="AG26" s="19">
        <v>2020.7300000000014</v>
      </c>
      <c r="AH26" s="19">
        <v>127.19999999999999</v>
      </c>
      <c r="AI26" s="19">
        <v>7587.4900000000034</v>
      </c>
      <c r="AJ26" s="19">
        <v>8842.15</v>
      </c>
      <c r="AK26" s="19">
        <v>370.79999999999882</v>
      </c>
      <c r="AL26" s="19">
        <v>715.8000000000003</v>
      </c>
      <c r="AM26" s="19">
        <v>670.62000000000194</v>
      </c>
      <c r="AN26" s="19">
        <f>+AN25</f>
        <v>1613.7700000000009</v>
      </c>
      <c r="AO26" s="19">
        <f>+AO25</f>
        <v>779.80000000000041</v>
      </c>
      <c r="AP26" s="19">
        <f>+AP25</f>
        <v>569.67999999999984</v>
      </c>
      <c r="AQ26" s="32">
        <v>-2792.81</v>
      </c>
      <c r="AR26" s="18" t="s">
        <v>172</v>
      </c>
      <c r="AS26" s="18" t="s">
        <v>170</v>
      </c>
      <c r="BO26" s="18" t="s">
        <v>172</v>
      </c>
      <c r="BP26" s="18" t="s">
        <v>170</v>
      </c>
    </row>
    <row r="27" spans="1:68" x14ac:dyDescent="0.25">
      <c r="A27" s="45" t="s">
        <v>52</v>
      </c>
      <c r="B27" s="45" t="s">
        <v>109</v>
      </c>
      <c r="C27" s="43">
        <f t="shared" ref="C27:D27" si="94">+C26</f>
        <v>-2521.1899999999951</v>
      </c>
      <c r="D27" s="43">
        <f t="shared" si="94"/>
        <v>124.65000000000414</v>
      </c>
      <c r="E27" s="43">
        <f t="shared" ref="E27:F27" si="95">+E26</f>
        <v>498.23000000000172</v>
      </c>
      <c r="F27" s="43">
        <f t="shared" si="95"/>
        <v>-16.959999999999638</v>
      </c>
      <c r="G27" s="43">
        <f t="shared" ref="G27" si="96">+G26</f>
        <v>690.46999999999912</v>
      </c>
      <c r="H27" s="43">
        <f t="shared" ref="H27:I27" si="97">+H26</f>
        <v>2910.579999999999</v>
      </c>
      <c r="I27" s="43">
        <f t="shared" si="97"/>
        <v>71.700000000002476</v>
      </c>
      <c r="J27" s="43">
        <f t="shared" ref="J27:K27" si="98">+J26</f>
        <v>50.369999999998541</v>
      </c>
      <c r="K27" s="43">
        <f t="shared" si="98"/>
        <v>-14856.340000000002</v>
      </c>
      <c r="L27" s="43">
        <f t="shared" ref="L27:M27" si="99">+L26</f>
        <v>-1852.0700000000027</v>
      </c>
      <c r="M27" s="43">
        <f t="shared" si="99"/>
        <v>-1764.8699999999997</v>
      </c>
      <c r="N27" s="43">
        <f t="shared" ref="N27:O27" si="100">+N26</f>
        <v>-273.12000000000057</v>
      </c>
      <c r="O27" s="43">
        <f t="shared" si="100"/>
        <v>2094.41</v>
      </c>
      <c r="P27" s="43">
        <f t="shared" ref="P27" si="101">+P26</f>
        <v>2008.9600000000019</v>
      </c>
      <c r="Q27" s="43">
        <f t="shared" ref="Q27" si="102">+Q26</f>
        <v>1886.5500000000027</v>
      </c>
      <c r="R27" s="43">
        <f t="shared" si="88"/>
        <v>1008.3100000000002</v>
      </c>
      <c r="S27" s="43">
        <f t="shared" si="88"/>
        <v>420.94999999999942</v>
      </c>
      <c r="T27" s="43">
        <f t="shared" si="88"/>
        <v>-412.90999999999997</v>
      </c>
      <c r="U27" s="43">
        <f t="shared" si="88"/>
        <v>-982.14999999999895</v>
      </c>
      <c r="V27" s="43">
        <f t="shared" ref="V27" si="103">+V26</f>
        <v>-665.33999999999946</v>
      </c>
      <c r="W27" s="43">
        <f t="shared" ref="W27" si="104">+W26</f>
        <v>-5448.8699999999972</v>
      </c>
      <c r="X27" s="43">
        <f t="shared" si="91"/>
        <v>-4165.9999999999991</v>
      </c>
      <c r="Y27" s="43">
        <f t="shared" si="91"/>
        <v>-2732.13</v>
      </c>
      <c r="Z27" s="43">
        <f t="shared" si="91"/>
        <v>-1636.0100000000007</v>
      </c>
      <c r="AA27" s="43">
        <f t="shared" ref="AA27" si="105">+AA26</f>
        <v>-8251.869999999999</v>
      </c>
      <c r="AB27" s="43">
        <f t="shared" si="93"/>
        <v>-1707.810000000002</v>
      </c>
      <c r="AC27" s="43">
        <v>-861.9600000000006</v>
      </c>
      <c r="AD27" s="43">
        <v>-1944.5600000000011</v>
      </c>
      <c r="AE27" s="43">
        <v>2995.9500000000003</v>
      </c>
      <c r="AF27" s="43">
        <v>1150.7100000000028</v>
      </c>
      <c r="AG27" s="43">
        <v>2020.7300000000014</v>
      </c>
      <c r="AH27" s="43">
        <v>127.19999999999999</v>
      </c>
      <c r="AI27" s="43">
        <v>7587.4900000000034</v>
      </c>
      <c r="AJ27" s="43">
        <v>8842.15</v>
      </c>
      <c r="AK27" s="43">
        <v>370.79999999999882</v>
      </c>
      <c r="AL27" s="43">
        <v>715.8000000000003</v>
      </c>
      <c r="AM27" s="43">
        <v>670.62000000000194</v>
      </c>
      <c r="AN27" s="43">
        <f>+AN25</f>
        <v>1613.7700000000009</v>
      </c>
      <c r="AO27" s="43">
        <f>+AO25</f>
        <v>779.80000000000041</v>
      </c>
      <c r="AP27" s="43">
        <f>+AP25</f>
        <v>569.67999999999984</v>
      </c>
      <c r="AQ27" s="43">
        <v>-2792.81</v>
      </c>
      <c r="AR27" s="45" t="s">
        <v>52</v>
      </c>
      <c r="AS27" s="45" t="s">
        <v>109</v>
      </c>
      <c r="BO27" s="45" t="s">
        <v>52</v>
      </c>
      <c r="BP27" s="45" t="s">
        <v>109</v>
      </c>
    </row>
    <row r="28" spans="1:68" s="3" customFormat="1" x14ac:dyDescent="0.25">
      <c r="A28" s="20" t="s">
        <v>60</v>
      </c>
      <c r="B28" s="20" t="s">
        <v>60</v>
      </c>
      <c r="C28" s="7">
        <f t="shared" ref="C28:D28" si="106">+C19-C10</f>
        <v>1224.0600000000045</v>
      </c>
      <c r="D28" s="7">
        <f t="shared" si="106"/>
        <v>2885.3200000000043</v>
      </c>
      <c r="E28" s="7">
        <f t="shared" ref="E28:F28" si="107">+E19-E10</f>
        <v>2378.1500000000015</v>
      </c>
      <c r="F28" s="7">
        <f t="shared" si="107"/>
        <v>894.02000000000032</v>
      </c>
      <c r="G28" s="7">
        <f t="shared" ref="G28" si="108">+G19-G10</f>
        <v>4985.3099999999995</v>
      </c>
      <c r="H28" s="7">
        <f t="shared" ref="H28:I28" si="109">+H19-H10</f>
        <v>6193.6299999999992</v>
      </c>
      <c r="I28" s="7">
        <f t="shared" si="109"/>
        <v>2192.1900000000023</v>
      </c>
      <c r="J28" s="7">
        <f t="shared" ref="J28:K28" si="110">+J19-J10</f>
        <v>1038.4899999999984</v>
      </c>
      <c r="K28" s="7">
        <f t="shared" si="110"/>
        <v>-8556.9900000000016</v>
      </c>
      <c r="L28" s="7">
        <f t="shared" ref="L28:M28" si="111">+L19-L10</f>
        <v>2957.9299999999976</v>
      </c>
      <c r="M28" s="7">
        <f t="shared" si="111"/>
        <v>1563.8000000000002</v>
      </c>
      <c r="N28" s="7">
        <f t="shared" ref="N28:O28" si="112">+N19-N10</f>
        <v>1202.0699999999995</v>
      </c>
      <c r="O28" s="7">
        <f t="shared" si="112"/>
        <v>7389.34</v>
      </c>
      <c r="P28" s="7">
        <f t="shared" ref="P28" si="113">+P19-P10</f>
        <v>5830.3900000000012</v>
      </c>
      <c r="Q28" s="7">
        <f t="shared" ref="Q28:R28" si="114">+Q19-Q10</f>
        <v>4373.9900000000034</v>
      </c>
      <c r="R28" s="7">
        <f t="shared" si="114"/>
        <v>2223.5300000000002</v>
      </c>
      <c r="S28" s="7">
        <f t="shared" ref="S28:U28" si="115">+S19-S10</f>
        <v>6620.98</v>
      </c>
      <c r="T28" s="7">
        <f t="shared" si="115"/>
        <v>4059.3900000000003</v>
      </c>
      <c r="U28" s="7">
        <f t="shared" si="115"/>
        <v>2078.4600000000014</v>
      </c>
      <c r="V28" s="7">
        <f>+V19-V10</f>
        <v>959.9500000000005</v>
      </c>
      <c r="W28" s="7">
        <f t="shared" ref="W28" si="116">+W19-W10</f>
        <v>1873.2700000000023</v>
      </c>
      <c r="X28" s="7">
        <f>+X19-X10</f>
        <v>659.46000000000095</v>
      </c>
      <c r="Y28" s="7">
        <f>+Y19-Y10</f>
        <v>108.94999999999982</v>
      </c>
      <c r="Z28" s="7">
        <f>+Z19-Z10</f>
        <v>-116.91000000000076</v>
      </c>
      <c r="AA28" s="7">
        <f t="shared" ref="AA28" si="117">+AA19-AA10</f>
        <v>5012.6800000000021</v>
      </c>
      <c r="AB28" s="7">
        <f>+AB19-AB10</f>
        <v>4069.8299999999981</v>
      </c>
      <c r="AC28" s="7">
        <v>2806.6799999999994</v>
      </c>
      <c r="AD28" s="7">
        <v>-294.95000000000118</v>
      </c>
      <c r="AE28" s="7">
        <v>7432.18</v>
      </c>
      <c r="AF28" s="7">
        <v>6667.760000000002</v>
      </c>
      <c r="AG28" s="7">
        <v>5962.8300000000017</v>
      </c>
      <c r="AH28" s="7">
        <v>1916.67</v>
      </c>
      <c r="AI28" s="7">
        <v>1359.7700000000032</v>
      </c>
      <c r="AJ28" s="7">
        <v>2158.1899999999987</v>
      </c>
      <c r="AK28" s="7">
        <v>1987.5299999999988</v>
      </c>
      <c r="AL28" s="7">
        <v>1727.2400000000002</v>
      </c>
      <c r="AM28" s="7">
        <v>2980.3300000000017</v>
      </c>
      <c r="AN28" s="7">
        <v>2766.38</v>
      </c>
      <c r="AO28" s="7">
        <v>1646</v>
      </c>
      <c r="AP28" s="7">
        <v>829.68</v>
      </c>
      <c r="AQ28" s="7">
        <v>-914.03000000000043</v>
      </c>
      <c r="AR28" s="20" t="s">
        <v>60</v>
      </c>
      <c r="AS28" s="20" t="s">
        <v>60</v>
      </c>
      <c r="BO28" s="20" t="s">
        <v>60</v>
      </c>
      <c r="BP28" s="20" t="s">
        <v>60</v>
      </c>
    </row>
    <row r="29" spans="1:68" x14ac:dyDescent="0.25">
      <c r="A29" s="11" t="s">
        <v>177</v>
      </c>
      <c r="B29" s="11" t="s">
        <v>161</v>
      </c>
      <c r="AA29" s="11"/>
      <c r="AB29" s="11" t="s">
        <v>0</v>
      </c>
      <c r="AC29" s="11"/>
      <c r="AD29" s="11"/>
      <c r="AE29" s="11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1"/>
      <c r="AS29" s="11"/>
    </row>
    <row r="30" spans="1:68" s="11" customFormat="1" x14ac:dyDescent="0.25">
      <c r="A30" s="11" t="s">
        <v>61</v>
      </c>
      <c r="AB30" s="11" t="s">
        <v>0</v>
      </c>
      <c r="AC30" s="11" t="s">
        <v>0</v>
      </c>
      <c r="AF30" s="10"/>
      <c r="AG30" s="10"/>
      <c r="AH30" s="10"/>
      <c r="AI30" s="8" t="s">
        <v>0</v>
      </c>
      <c r="AJ30" s="8" t="s">
        <v>0</v>
      </c>
      <c r="AK30" s="8" t="s">
        <v>0</v>
      </c>
      <c r="AL30" s="8" t="s">
        <v>0</v>
      </c>
      <c r="AM30" s="10"/>
      <c r="AN30" s="10"/>
      <c r="AO30" s="10"/>
      <c r="AP30" s="10"/>
    </row>
    <row r="31" spans="1:68" s="11" customFormat="1" x14ac:dyDescent="0.25">
      <c r="A31" s="11" t="s">
        <v>247</v>
      </c>
      <c r="AF31" s="10"/>
      <c r="AG31" s="10"/>
      <c r="AH31" s="10"/>
      <c r="AI31" s="8"/>
      <c r="AJ31" s="8"/>
      <c r="AK31" s="8"/>
      <c r="AL31" s="8"/>
      <c r="AM31" s="10"/>
      <c r="AN31" s="10"/>
      <c r="AO31" s="10"/>
      <c r="AP31" s="10"/>
    </row>
    <row r="32" spans="1:68" s="11" customFormat="1" x14ac:dyDescent="0.25">
      <c r="A32" s="11" t="s">
        <v>62</v>
      </c>
      <c r="AB32" s="11" t="s">
        <v>0</v>
      </c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27:29" x14ac:dyDescent="0.25">
      <c r="AA33" s="11"/>
      <c r="AB33" s="11" t="s">
        <v>0</v>
      </c>
      <c r="AC33" s="11"/>
    </row>
    <row r="34" spans="27:29" x14ac:dyDescent="0.25">
      <c r="AA34" s="11"/>
      <c r="AB34" s="11" t="s">
        <v>0</v>
      </c>
      <c r="AC34" s="11"/>
    </row>
    <row r="35" spans="27:29" x14ac:dyDescent="0.25">
      <c r="AA35" s="11"/>
      <c r="AB35" s="11" t="s">
        <v>0</v>
      </c>
      <c r="AC35" s="11"/>
    </row>
    <row r="36" spans="27:29" x14ac:dyDescent="0.25">
      <c r="AA36" s="11"/>
      <c r="AB36" s="11"/>
      <c r="AC36" s="11"/>
    </row>
    <row r="37" spans="27:29" x14ac:dyDescent="0.25">
      <c r="AA37" s="11"/>
      <c r="AB37" s="11"/>
      <c r="AC37" s="11"/>
    </row>
    <row r="38" spans="27:29" x14ac:dyDescent="0.25">
      <c r="AA38" s="11"/>
      <c r="AB38" s="11"/>
      <c r="AC38" s="11"/>
    </row>
  </sheetData>
  <pageMargins left="0.70866141732283472" right="0.70866141732283472" top="0.74803149606299213" bottom="0.74803149606299213" header="0.31496062992125984" footer="0.31496062992125984"/>
  <pageSetup paperSize="9" scale="77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3"/>
  <sheetViews>
    <sheetView workbookViewId="0">
      <selection activeCell="F33" sqref="F33"/>
    </sheetView>
  </sheetViews>
  <sheetFormatPr defaultColWidth="9.140625" defaultRowHeight="15" x14ac:dyDescent="0.25"/>
  <cols>
    <col min="1" max="2" width="32.42578125" style="9" customWidth="1"/>
    <col min="3" max="14" width="10.28515625" style="9" customWidth="1"/>
    <col min="15" max="22" width="10.140625" style="9" customWidth="1"/>
    <col min="23" max="23" width="10.5703125" style="9" customWidth="1"/>
    <col min="24" max="42" width="10.140625" style="9" customWidth="1"/>
    <col min="43" max="44" width="46" customWidth="1"/>
    <col min="64" max="65" width="38.42578125" style="9" customWidth="1"/>
    <col min="66" max="16384" width="9.140625" style="9"/>
  </cols>
  <sheetData>
    <row r="1" spans="1:65" ht="43.5" customHeight="1" x14ac:dyDescent="0.25">
      <c r="A1" s="11"/>
      <c r="AE1" s="10"/>
      <c r="AF1" s="10"/>
      <c r="AG1" s="10"/>
      <c r="AH1" s="10"/>
      <c r="AI1" s="10"/>
      <c r="AJ1" s="10"/>
      <c r="AK1" s="10"/>
      <c r="AL1" s="10"/>
      <c r="AM1" s="11"/>
      <c r="AN1" s="11"/>
      <c r="AO1" s="11"/>
      <c r="AP1" s="11"/>
    </row>
    <row r="2" spans="1:65" ht="26.25" x14ac:dyDescent="0.4">
      <c r="A2" s="5" t="s">
        <v>244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AE2" s="10"/>
      <c r="AF2" s="10"/>
      <c r="AG2" s="10"/>
      <c r="AH2" s="10"/>
      <c r="AI2" s="10"/>
      <c r="AJ2" s="10"/>
      <c r="AK2" s="10"/>
      <c r="AL2" s="10"/>
      <c r="AM2" s="5"/>
      <c r="AN2" s="5"/>
      <c r="AO2" s="5"/>
      <c r="AP2" s="5"/>
    </row>
    <row r="3" spans="1:65" x14ac:dyDescent="0.25">
      <c r="A3" s="17" t="s">
        <v>222</v>
      </c>
      <c r="B3" s="17" t="s">
        <v>221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9" t="s">
        <v>0</v>
      </c>
      <c r="P3" s="9" t="s">
        <v>0</v>
      </c>
      <c r="Q3" s="9" t="s">
        <v>0</v>
      </c>
      <c r="R3" s="9" t="s">
        <v>0</v>
      </c>
      <c r="S3" s="9" t="s">
        <v>0</v>
      </c>
      <c r="T3" s="9" t="s">
        <v>0</v>
      </c>
      <c r="U3" s="9" t="s">
        <v>0</v>
      </c>
      <c r="V3" s="9" t="s">
        <v>0</v>
      </c>
      <c r="W3" s="9" t="s">
        <v>0</v>
      </c>
      <c r="X3" s="9" t="s">
        <v>0</v>
      </c>
      <c r="Y3" s="9" t="s">
        <v>0</v>
      </c>
      <c r="Z3" s="9" t="s">
        <v>0</v>
      </c>
      <c r="AE3" s="10"/>
      <c r="AF3" s="10"/>
      <c r="AG3" s="10"/>
      <c r="AH3" s="10"/>
      <c r="AI3" s="10"/>
      <c r="AJ3" s="10" t="s">
        <v>0</v>
      </c>
      <c r="AK3" s="10"/>
      <c r="AL3" s="10"/>
      <c r="AM3" s="17"/>
      <c r="AN3" s="17"/>
      <c r="AO3" s="17"/>
      <c r="AP3" s="17"/>
      <c r="AQ3" s="17" t="s">
        <v>74</v>
      </c>
      <c r="AR3" s="11" t="s">
        <v>0</v>
      </c>
    </row>
    <row r="4" spans="1:65" x14ac:dyDescent="0.25">
      <c r="A4" s="35" t="s">
        <v>40</v>
      </c>
      <c r="B4" s="35" t="s">
        <v>130</v>
      </c>
      <c r="C4" s="57" t="s">
        <v>281</v>
      </c>
      <c r="D4" s="57" t="s">
        <v>266</v>
      </c>
      <c r="E4" s="57" t="s">
        <v>264</v>
      </c>
      <c r="F4" s="57" t="s">
        <v>261</v>
      </c>
      <c r="G4" s="57" t="s">
        <v>259</v>
      </c>
      <c r="H4" s="57" t="s">
        <v>256</v>
      </c>
      <c r="I4" s="57" t="s">
        <v>254</v>
      </c>
      <c r="J4" s="57" t="s">
        <v>251</v>
      </c>
      <c r="K4" s="57" t="s">
        <v>245</v>
      </c>
      <c r="L4" s="57" t="s">
        <v>240</v>
      </c>
      <c r="M4" s="57" t="s">
        <v>236</v>
      </c>
      <c r="N4" s="57" t="s">
        <v>235</v>
      </c>
      <c r="O4" s="57" t="s">
        <v>233</v>
      </c>
      <c r="P4" s="57" t="s">
        <v>229</v>
      </c>
      <c r="Q4" s="57" t="s">
        <v>226</v>
      </c>
      <c r="R4" s="57" t="s">
        <v>218</v>
      </c>
      <c r="S4" s="57" t="s">
        <v>213</v>
      </c>
      <c r="T4" s="41" t="s">
        <v>211</v>
      </c>
      <c r="U4" s="41" t="s">
        <v>206</v>
      </c>
      <c r="V4" s="41" t="s">
        <v>205</v>
      </c>
      <c r="W4" s="41" t="s">
        <v>201</v>
      </c>
      <c r="X4" s="41" t="s">
        <v>196</v>
      </c>
      <c r="Y4" s="41" t="s">
        <v>190</v>
      </c>
      <c r="Z4" s="41" t="s">
        <v>282</v>
      </c>
      <c r="AA4" s="41" t="s">
        <v>283</v>
      </c>
      <c r="AB4" s="41" t="s">
        <v>176</v>
      </c>
      <c r="AC4" s="41" t="s">
        <v>164</v>
      </c>
      <c r="AD4" s="41" t="s">
        <v>149</v>
      </c>
      <c r="AE4" s="41" t="s">
        <v>147</v>
      </c>
      <c r="AF4" s="41" t="s">
        <v>76</v>
      </c>
      <c r="AG4" s="41" t="s">
        <v>68</v>
      </c>
      <c r="AH4" s="40" t="s">
        <v>66</v>
      </c>
      <c r="AI4" s="40" t="s">
        <v>69</v>
      </c>
      <c r="AJ4" s="40" t="s">
        <v>70</v>
      </c>
      <c r="AK4" s="40" t="s">
        <v>71</v>
      </c>
      <c r="AL4" s="40" t="s">
        <v>72</v>
      </c>
      <c r="AM4" s="40" t="s">
        <v>79</v>
      </c>
      <c r="AN4" s="40" t="s">
        <v>78</v>
      </c>
      <c r="AO4" s="40" t="s">
        <v>80</v>
      </c>
      <c r="AP4" s="40" t="s">
        <v>77</v>
      </c>
      <c r="AQ4" s="35" t="s">
        <v>40</v>
      </c>
      <c r="AR4" s="35" t="s">
        <v>130</v>
      </c>
      <c r="BL4" s="35" t="s">
        <v>202</v>
      </c>
      <c r="BM4" s="35" t="s">
        <v>130</v>
      </c>
    </row>
    <row r="5" spans="1:65" x14ac:dyDescent="0.25">
      <c r="A5" s="18" t="s">
        <v>41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52" t="s">
        <v>0</v>
      </c>
      <c r="P5" s="52" t="s">
        <v>0</v>
      </c>
      <c r="Q5" s="52" t="s">
        <v>0</v>
      </c>
      <c r="R5" s="52" t="s">
        <v>0</v>
      </c>
      <c r="S5" s="52" t="s">
        <v>0</v>
      </c>
      <c r="T5" s="52" t="s">
        <v>0</v>
      </c>
      <c r="U5" s="52" t="s">
        <v>0</v>
      </c>
      <c r="V5" s="52" t="s">
        <v>0</v>
      </c>
      <c r="W5" s="52" t="s">
        <v>0</v>
      </c>
      <c r="X5" s="52" t="s">
        <v>0</v>
      </c>
      <c r="Y5" s="52" t="s">
        <v>0</v>
      </c>
      <c r="Z5" s="52" t="s">
        <v>0</v>
      </c>
      <c r="AA5" s="52" t="s">
        <v>0</v>
      </c>
      <c r="AB5" s="52" t="s">
        <v>0</v>
      </c>
      <c r="AC5" s="52" t="s">
        <v>0</v>
      </c>
      <c r="AD5" s="52" t="s">
        <v>0</v>
      </c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 t="s">
        <v>41</v>
      </c>
      <c r="AR5" s="18"/>
      <c r="BL5" s="18" t="s">
        <v>41</v>
      </c>
      <c r="BM5" s="18"/>
    </row>
    <row r="6" spans="1:65" x14ac:dyDescent="0.25">
      <c r="A6" s="42" t="s">
        <v>108</v>
      </c>
      <c r="B6" s="42" t="s">
        <v>131</v>
      </c>
      <c r="C6" s="43">
        <f t="shared" ref="C6:D6" si="0">SUM(C7:C8)</f>
        <v>5367.7599999999993</v>
      </c>
      <c r="D6" s="43">
        <f t="shared" si="0"/>
        <v>5590.3500000000013</v>
      </c>
      <c r="E6" s="43">
        <f t="shared" ref="E6:F6" si="1">SUM(E7:E8)</f>
        <v>7233.01</v>
      </c>
      <c r="F6" s="43">
        <f t="shared" si="1"/>
        <v>6691.8</v>
      </c>
      <c r="G6" s="43">
        <f t="shared" ref="G6:H6" si="2">SUM(G7:G8)</f>
        <v>6731.5700000000006</v>
      </c>
      <c r="H6" s="43">
        <f t="shared" si="2"/>
        <v>13875.36</v>
      </c>
      <c r="I6" s="43">
        <f t="shared" ref="I6:J6" si="3">SUM(I7:I8)</f>
        <v>9824.9399999999987</v>
      </c>
      <c r="J6" s="43">
        <f t="shared" si="3"/>
        <v>7863.37</v>
      </c>
      <c r="K6" s="43">
        <f t="shared" ref="K6:L6" si="4">SUM(K7:K8)</f>
        <v>7913.369999999999</v>
      </c>
      <c r="L6" s="43">
        <f t="shared" si="4"/>
        <v>7015.22</v>
      </c>
      <c r="M6" s="43">
        <f t="shared" ref="M6:N6" si="5">SUM(M7:M8)</f>
        <v>5047.8499999999995</v>
      </c>
      <c r="N6" s="43">
        <f t="shared" si="5"/>
        <v>5713.09</v>
      </c>
      <c r="O6" s="43">
        <f t="shared" ref="O6:T6" si="6">SUM(O7:O8)</f>
        <v>6234.9799999999977</v>
      </c>
      <c r="P6" s="43">
        <f t="shared" si="6"/>
        <v>7782.7100000000009</v>
      </c>
      <c r="Q6" s="43">
        <f t="shared" si="6"/>
        <v>10068.43</v>
      </c>
      <c r="R6" s="43">
        <f t="shared" si="6"/>
        <v>6372.13</v>
      </c>
      <c r="S6" s="43">
        <f t="shared" si="6"/>
        <v>6339.5899999999992</v>
      </c>
      <c r="T6" s="43">
        <f t="shared" si="6"/>
        <v>5022.55</v>
      </c>
      <c r="U6" s="43">
        <f t="shared" ref="U6:AO6" si="7">SUM(U7:U8)</f>
        <v>4184.04</v>
      </c>
      <c r="V6" s="43">
        <f t="shared" si="7"/>
        <v>4151.91</v>
      </c>
      <c r="W6" s="43">
        <f t="shared" si="7"/>
        <v>4768.1600000000008</v>
      </c>
      <c r="X6" s="43">
        <f t="shared" si="7"/>
        <v>4915.1399999999994</v>
      </c>
      <c r="Y6" s="43">
        <f t="shared" si="7"/>
        <v>4444.3</v>
      </c>
      <c r="Z6" s="43">
        <f t="shared" si="7"/>
        <v>3358.96</v>
      </c>
      <c r="AA6" s="43">
        <f t="shared" si="7"/>
        <v>3817.04</v>
      </c>
      <c r="AB6" s="43">
        <f t="shared" si="7"/>
        <v>4375.75</v>
      </c>
      <c r="AC6" s="43">
        <f t="shared" si="7"/>
        <v>5002.7800000000007</v>
      </c>
      <c r="AD6" s="43">
        <f t="shared" si="7"/>
        <v>4459.3899999999994</v>
      </c>
      <c r="AE6" s="43">
        <f t="shared" si="7"/>
        <v>3861.030000000002</v>
      </c>
      <c r="AF6" s="43">
        <f t="shared" si="7"/>
        <v>5416.2000000000007</v>
      </c>
      <c r="AG6" s="43">
        <f t="shared" si="7"/>
        <v>6843.0199999999995</v>
      </c>
      <c r="AH6" s="43">
        <f t="shared" si="7"/>
        <v>6632.98</v>
      </c>
      <c r="AI6" s="43">
        <f t="shared" si="7"/>
        <v>4592.6900000000005</v>
      </c>
      <c r="AJ6" s="43">
        <f t="shared" si="7"/>
        <v>4666.2400000000007</v>
      </c>
      <c r="AK6" s="43">
        <f t="shared" si="7"/>
        <v>3132.91</v>
      </c>
      <c r="AL6" s="43">
        <f t="shared" si="7"/>
        <v>4924.3100000000004</v>
      </c>
      <c r="AM6" s="43">
        <f t="shared" si="7"/>
        <v>4610.92</v>
      </c>
      <c r="AN6" s="43">
        <f t="shared" si="7"/>
        <v>4709.5400000000009</v>
      </c>
      <c r="AO6" s="43">
        <f t="shared" si="7"/>
        <v>2550.8500000000004</v>
      </c>
      <c r="AP6" s="43">
        <f t="shared" ref="AP6" si="8">SUM(AP7:AP8)</f>
        <v>1816.4499999999998</v>
      </c>
      <c r="AQ6" s="42" t="s">
        <v>108</v>
      </c>
      <c r="AR6" s="42" t="s">
        <v>131</v>
      </c>
      <c r="BL6" s="42" t="s">
        <v>108</v>
      </c>
      <c r="BM6" s="42" t="s">
        <v>131</v>
      </c>
    </row>
    <row r="7" spans="1:65" x14ac:dyDescent="0.25">
      <c r="A7" s="12" t="s">
        <v>42</v>
      </c>
      <c r="B7" s="12" t="s">
        <v>150</v>
      </c>
      <c r="C7" s="6">
        <v>4365.5499999999993</v>
      </c>
      <c r="D7" s="6">
        <v>4943.3200000000015</v>
      </c>
      <c r="E7" s="6">
        <v>5912</v>
      </c>
      <c r="F7" s="6">
        <v>5752.76</v>
      </c>
      <c r="G7" s="6">
        <v>6540.9500000000007</v>
      </c>
      <c r="H7" s="6">
        <v>13641.5</v>
      </c>
      <c r="I7" s="6">
        <f>+'Spr. z Całk. Dochodów 1'!I7-J7</f>
        <v>9590.98</v>
      </c>
      <c r="J7" s="6">
        <v>7605.25</v>
      </c>
      <c r="K7" s="6">
        <v>7684.6399999999994</v>
      </c>
      <c r="L7" s="6">
        <v>6572.5</v>
      </c>
      <c r="M7" s="6">
        <v>4662.07</v>
      </c>
      <c r="N7" s="6">
        <v>5197.5200000000004</v>
      </c>
      <c r="O7" s="6">
        <v>5926.3999999999978</v>
      </c>
      <c r="P7" s="6">
        <v>7465.7800000000007</v>
      </c>
      <c r="Q7" s="6">
        <v>9164.9700000000012</v>
      </c>
      <c r="R7" s="6">
        <v>4846.2</v>
      </c>
      <c r="S7" s="6">
        <f>+'Spr. z Całk. Dochodów 1'!S7-'Spr. z Całk. Dochodów 1'!T7</f>
        <v>4238.3999999999996</v>
      </c>
      <c r="T7" s="6">
        <v>3008.7</v>
      </c>
      <c r="U7" s="6">
        <v>2413.67</v>
      </c>
      <c r="V7" s="6">
        <v>2675.7</v>
      </c>
      <c r="W7" s="6">
        <v>3184.29</v>
      </c>
      <c r="X7" s="6">
        <v>3447.11</v>
      </c>
      <c r="Y7" s="6">
        <v>2325.38</v>
      </c>
      <c r="Z7" s="6">
        <v>1368.72</v>
      </c>
      <c r="AA7" s="6">
        <v>2010.4099999999999</v>
      </c>
      <c r="AB7" s="6">
        <v>2508.1499999999996</v>
      </c>
      <c r="AC7" s="6">
        <v>2671.5000000000005</v>
      </c>
      <c r="AD7" s="6">
        <v>2294.85</v>
      </c>
      <c r="AE7" s="6">
        <v>1671.7600000000016</v>
      </c>
      <c r="AF7" s="6">
        <v>2986.8400000000011</v>
      </c>
      <c r="AG7" s="6">
        <v>4197.1299999999992</v>
      </c>
      <c r="AH7" s="6">
        <v>3280.56</v>
      </c>
      <c r="AI7" s="6">
        <v>3689.75</v>
      </c>
      <c r="AJ7" s="6">
        <v>2354.5700000000006</v>
      </c>
      <c r="AK7" s="6">
        <v>3625.9999999999995</v>
      </c>
      <c r="AL7" s="6">
        <v>3288.28</v>
      </c>
      <c r="AM7" s="6">
        <v>4608.8999999999996</v>
      </c>
      <c r="AN7" s="6">
        <v>3659.9900000000007</v>
      </c>
      <c r="AO7" s="6">
        <v>2327.69</v>
      </c>
      <c r="AP7" s="6">
        <v>2993.6</v>
      </c>
      <c r="AQ7" s="12" t="s">
        <v>42</v>
      </c>
      <c r="AR7" s="12" t="s">
        <v>150</v>
      </c>
      <c r="BL7" s="12" t="s">
        <v>42</v>
      </c>
      <c r="BM7" s="12" t="s">
        <v>150</v>
      </c>
    </row>
    <row r="8" spans="1:65" x14ac:dyDescent="0.25">
      <c r="A8" s="12" t="s">
        <v>43</v>
      </c>
      <c r="B8" s="12" t="s">
        <v>151</v>
      </c>
      <c r="C8" s="6">
        <v>1002.21</v>
      </c>
      <c r="D8" s="6">
        <v>647.02999999999975</v>
      </c>
      <c r="E8" s="6">
        <v>1321.0100000000002</v>
      </c>
      <c r="F8" s="6">
        <v>939.04</v>
      </c>
      <c r="G8" s="6">
        <v>190.61999999999989</v>
      </c>
      <c r="H8" s="6">
        <v>233.86000000000007</v>
      </c>
      <c r="I8" s="6">
        <f>+'Spr. z Całk. Dochodów 1'!I8-J8</f>
        <v>233.95999999999998</v>
      </c>
      <c r="J8" s="6">
        <v>258.12</v>
      </c>
      <c r="K8" s="6">
        <v>228.73000000000002</v>
      </c>
      <c r="L8" s="6">
        <v>442.71999999999991</v>
      </c>
      <c r="M8" s="6">
        <v>385.78</v>
      </c>
      <c r="N8" s="6">
        <v>515.57000000000005</v>
      </c>
      <c r="O8" s="6">
        <v>308.57999999999993</v>
      </c>
      <c r="P8" s="6">
        <v>316.93000000000029</v>
      </c>
      <c r="Q8" s="6">
        <v>903.45999999999981</v>
      </c>
      <c r="R8" s="6">
        <v>1525.93</v>
      </c>
      <c r="S8" s="6">
        <f>+'Spr. z Całk. Dochodów 1'!S8-'Spr. z Całk. Dochodów 1'!T8</f>
        <v>2101.1899999999996</v>
      </c>
      <c r="T8" s="6">
        <v>2013.8500000000004</v>
      </c>
      <c r="U8" s="6">
        <v>1770.37</v>
      </c>
      <c r="V8" s="6">
        <v>1476.21</v>
      </c>
      <c r="W8" s="6">
        <v>1583.8700000000008</v>
      </c>
      <c r="X8" s="6">
        <v>1468.0299999999997</v>
      </c>
      <c r="Y8" s="6">
        <v>2118.92</v>
      </c>
      <c r="Z8" s="6">
        <v>1990.24</v>
      </c>
      <c r="AA8" s="6">
        <v>1806.63</v>
      </c>
      <c r="AB8" s="6">
        <v>1867.6000000000004</v>
      </c>
      <c r="AC8" s="6">
        <v>2331.2799999999997</v>
      </c>
      <c r="AD8" s="6">
        <v>2164.54</v>
      </c>
      <c r="AE8" s="6">
        <v>2189.2700000000004</v>
      </c>
      <c r="AF8" s="6">
        <v>2429.3599999999997</v>
      </c>
      <c r="AG8" s="6">
        <v>2645.8900000000003</v>
      </c>
      <c r="AH8" s="6">
        <v>3352.42</v>
      </c>
      <c r="AI8" s="6">
        <v>902.94</v>
      </c>
      <c r="AJ8" s="6">
        <v>2311.67</v>
      </c>
      <c r="AK8" s="6">
        <v>-493.08999999999992</v>
      </c>
      <c r="AL8" s="6">
        <v>1636.03</v>
      </c>
      <c r="AM8" s="6">
        <v>2.019999999999996</v>
      </c>
      <c r="AN8" s="6">
        <v>1049.55</v>
      </c>
      <c r="AO8" s="6">
        <v>223.16000000000008</v>
      </c>
      <c r="AP8" s="6">
        <v>-1177.1500000000001</v>
      </c>
      <c r="AQ8" s="12" t="s">
        <v>43</v>
      </c>
      <c r="AR8" s="12" t="s">
        <v>151</v>
      </c>
      <c r="BL8" s="12" t="s">
        <v>43</v>
      </c>
      <c r="BM8" s="12" t="s">
        <v>151</v>
      </c>
    </row>
    <row r="9" spans="1:65" s="2" customFormat="1" x14ac:dyDescent="0.25">
      <c r="A9" s="42" t="s">
        <v>59</v>
      </c>
      <c r="B9" s="42" t="s">
        <v>132</v>
      </c>
      <c r="C9" s="43">
        <f t="shared" ref="C9:D9" si="9">SUM(C10:C15)</f>
        <v>-5958.3099999999995</v>
      </c>
      <c r="D9" s="43">
        <f t="shared" si="9"/>
        <v>-6277.6599999999989</v>
      </c>
      <c r="E9" s="43">
        <f t="shared" ref="E9:F9" si="10">SUM(E10:E15)</f>
        <v>-6883.49</v>
      </c>
      <c r="F9" s="43">
        <f t="shared" si="10"/>
        <v>-6900.99</v>
      </c>
      <c r="G9" s="43">
        <f t="shared" ref="G9:H9" si="11">SUM(G10:G15)</f>
        <v>-9056.57</v>
      </c>
      <c r="H9" s="43">
        <f t="shared" si="11"/>
        <v>-11162.679999999998</v>
      </c>
      <c r="I9" s="43">
        <f t="shared" ref="I9:J9" si="12">SUM(I10:I15)</f>
        <v>-9973.01</v>
      </c>
      <c r="J9" s="43">
        <f t="shared" si="12"/>
        <v>-8133.5200000000013</v>
      </c>
      <c r="K9" s="43">
        <f t="shared" ref="K9:L9" si="13">SUM(K10:K15)</f>
        <v>-8708.7200000000012</v>
      </c>
      <c r="L9" s="43">
        <f t="shared" si="13"/>
        <v>-7425.1000000000013</v>
      </c>
      <c r="M9" s="43">
        <f t="shared" ref="M9:N9" si="14">SUM(M10:M15)</f>
        <v>-6602.2299999999987</v>
      </c>
      <c r="N9" s="43">
        <f t="shared" si="14"/>
        <v>-6320.2000000000007</v>
      </c>
      <c r="O9" s="43">
        <f t="shared" ref="O9:T9" si="15">SUM(O10:O15)</f>
        <v>-6998.0100000000011</v>
      </c>
      <c r="P9" s="43">
        <f t="shared" si="15"/>
        <v>-6726.5700000000015</v>
      </c>
      <c r="Q9" s="43">
        <f t="shared" si="15"/>
        <v>-8815.659999999998</v>
      </c>
      <c r="R9" s="43">
        <f t="shared" si="15"/>
        <v>-5310.78</v>
      </c>
      <c r="S9" s="43">
        <f t="shared" si="15"/>
        <v>-5223.1899999999987</v>
      </c>
      <c r="T9" s="43">
        <f t="shared" si="15"/>
        <v>-4437.6899999999996</v>
      </c>
      <c r="U9" s="43">
        <f t="shared" ref="U9:AO9" si="16">SUM(U10:U15)</f>
        <v>-4156.05</v>
      </c>
      <c r="V9" s="43">
        <f t="shared" si="16"/>
        <v>-4780.6799999999994</v>
      </c>
      <c r="W9" s="43">
        <f t="shared" si="16"/>
        <v>-6016.43</v>
      </c>
      <c r="X9" s="43">
        <f t="shared" si="16"/>
        <v>-6069.0199999999995</v>
      </c>
      <c r="Y9" s="43">
        <f t="shared" si="16"/>
        <v>-5598.34</v>
      </c>
      <c r="Z9" s="43">
        <f t="shared" si="16"/>
        <v>-4742.3300000000008</v>
      </c>
      <c r="AA9" s="43">
        <f t="shared" si="16"/>
        <v>-4756.7200000000012</v>
      </c>
      <c r="AB9" s="43">
        <f t="shared" si="16"/>
        <v>-4893.8100000000004</v>
      </c>
      <c r="AC9" s="43">
        <f t="shared" si="16"/>
        <v>-5109.76</v>
      </c>
      <c r="AD9" s="43">
        <f t="shared" si="16"/>
        <v>-4822.1100000000006</v>
      </c>
      <c r="AE9" s="43">
        <f t="shared" si="16"/>
        <v>-4637.0200000000004</v>
      </c>
      <c r="AF9" s="43">
        <f t="shared" si="16"/>
        <v>-5942.06</v>
      </c>
      <c r="AG9" s="43">
        <f t="shared" si="16"/>
        <v>-6659.9</v>
      </c>
      <c r="AH9" s="43">
        <f t="shared" si="16"/>
        <v>-6054.61</v>
      </c>
      <c r="AI9" s="43">
        <f t="shared" si="16"/>
        <v>-4055.6800000000017</v>
      </c>
      <c r="AJ9" s="43">
        <f t="shared" si="16"/>
        <v>-4080.02</v>
      </c>
      <c r="AK9" s="43">
        <f t="shared" si="16"/>
        <v>-2209.6900000000005</v>
      </c>
      <c r="AL9" s="43">
        <f t="shared" si="16"/>
        <v>-3972.71</v>
      </c>
      <c r="AM9" s="43">
        <f t="shared" si="16"/>
        <v>-2451.42</v>
      </c>
      <c r="AN9" s="43">
        <f t="shared" si="16"/>
        <v>-4093.31</v>
      </c>
      <c r="AO9" s="43">
        <f t="shared" si="16"/>
        <v>-2250.77</v>
      </c>
      <c r="AP9" s="43">
        <f t="shared" ref="AP9" si="17">SUM(AP10:AP15)</f>
        <v>-1365.34</v>
      </c>
      <c r="AQ9" s="42" t="s">
        <v>59</v>
      </c>
      <c r="AR9" s="42" t="s">
        <v>132</v>
      </c>
      <c r="BL9" s="42" t="s">
        <v>59</v>
      </c>
      <c r="BM9" s="42" t="s">
        <v>132</v>
      </c>
    </row>
    <row r="10" spans="1:65" x14ac:dyDescent="0.25">
      <c r="A10" s="12" t="s">
        <v>4</v>
      </c>
      <c r="B10" s="12" t="s">
        <v>133</v>
      </c>
      <c r="C10" s="6">
        <v>-861.23999999999978</v>
      </c>
      <c r="D10" s="6">
        <v>-861.67000000000007</v>
      </c>
      <c r="E10" s="6">
        <v>-844.88</v>
      </c>
      <c r="F10" s="7">
        <v>-829.68</v>
      </c>
      <c r="G10" s="6">
        <v>-982.88000000000011</v>
      </c>
      <c r="H10" s="6">
        <v>-958.33999999999992</v>
      </c>
      <c r="I10" s="6">
        <f>+'Spr. z Całk. Dochodów 1'!I10-J10</f>
        <v>-961.00000000000011</v>
      </c>
      <c r="J10" s="6">
        <v>-970.39</v>
      </c>
      <c r="K10" s="6">
        <v>-1505.37</v>
      </c>
      <c r="L10" s="6">
        <v>-1457.2300000000005</v>
      </c>
      <c r="M10" s="6">
        <v>-1593.9899999999998</v>
      </c>
      <c r="N10" s="7">
        <v>-1456.92</v>
      </c>
      <c r="O10" s="6">
        <v>-1143.2900000000004</v>
      </c>
      <c r="P10" s="6">
        <v>-1153.0299999999997</v>
      </c>
      <c r="Q10" s="6">
        <v>-963.00000000000023</v>
      </c>
      <c r="R10" s="6">
        <v>-1136.6099999999999</v>
      </c>
      <c r="S10" s="6">
        <f>+'Spr. z Całk. Dochodów 1'!S10-'Spr. z Całk. Dochodów 1'!T10</f>
        <v>-1226.9999999999995</v>
      </c>
      <c r="T10" s="6">
        <v>-1204.04</v>
      </c>
      <c r="U10" s="6">
        <v>-1049.4000000000001</v>
      </c>
      <c r="V10" s="7">
        <v>-1380.42</v>
      </c>
      <c r="W10" s="7">
        <v>-2274.3999999999996</v>
      </c>
      <c r="X10" s="7">
        <v>-1646.3200000000002</v>
      </c>
      <c r="Y10" s="7">
        <v>-1251.4399999999998</v>
      </c>
      <c r="Z10" s="7">
        <v>-1127.99</v>
      </c>
      <c r="AA10" s="7">
        <v>-1083.7700000000004</v>
      </c>
      <c r="AB10" s="7">
        <v>-1091.6299999999999</v>
      </c>
      <c r="AC10" s="7">
        <v>-1043.93</v>
      </c>
      <c r="AD10" s="7">
        <v>-995.56</v>
      </c>
      <c r="AE10" s="7">
        <v>-356.65000000000009</v>
      </c>
      <c r="AF10" s="7">
        <v>-1112.7800000000002</v>
      </c>
      <c r="AG10" s="7">
        <v>-1230.5799999999997</v>
      </c>
      <c r="AH10" s="7">
        <v>-1317.91</v>
      </c>
      <c r="AI10" s="7">
        <v>-984.48</v>
      </c>
      <c r="AJ10" s="7">
        <v>-456.06000000000006</v>
      </c>
      <c r="AK10" s="7">
        <v>-147.16999999999996</v>
      </c>
      <c r="AL10" s="7">
        <v>-796.48</v>
      </c>
      <c r="AM10" s="7">
        <v>-505.17000000000007</v>
      </c>
      <c r="AN10" s="7">
        <v>-540.86</v>
      </c>
      <c r="AO10" s="7">
        <v>-421.1</v>
      </c>
      <c r="AP10" s="7">
        <v>-411.03</v>
      </c>
      <c r="AQ10" s="12" t="s">
        <v>4</v>
      </c>
      <c r="AR10" s="12" t="s">
        <v>133</v>
      </c>
      <c r="BL10" s="12" t="s">
        <v>4</v>
      </c>
      <c r="BM10" s="12" t="s">
        <v>133</v>
      </c>
    </row>
    <row r="11" spans="1:65" x14ac:dyDescent="0.25">
      <c r="A11" s="12" t="s">
        <v>44</v>
      </c>
      <c r="B11" s="12" t="s">
        <v>134</v>
      </c>
      <c r="C11" s="6">
        <v>-4.7700000000000031</v>
      </c>
      <c r="D11" s="6">
        <v>-1.8599999999999994</v>
      </c>
      <c r="E11" s="6">
        <v>-17.79</v>
      </c>
      <c r="F11" s="7">
        <v>-14.04</v>
      </c>
      <c r="G11" s="6">
        <v>-11.930000000000007</v>
      </c>
      <c r="H11" s="6">
        <v>-23.97</v>
      </c>
      <c r="I11" s="6">
        <f>+'Spr. z Całk. Dochodów 1'!I11-J11</f>
        <v>-25.46</v>
      </c>
      <c r="J11" s="6">
        <v>-15.79</v>
      </c>
      <c r="K11" s="6">
        <v>-25.239999999999995</v>
      </c>
      <c r="L11" s="6">
        <v>-20.43</v>
      </c>
      <c r="M11" s="6">
        <v>-33.19</v>
      </c>
      <c r="N11" s="7">
        <v>-17.13</v>
      </c>
      <c r="O11" s="6">
        <v>-34.950000000000003</v>
      </c>
      <c r="P11" s="6">
        <v>-32.74</v>
      </c>
      <c r="Q11" s="6">
        <v>-18.669999999999998</v>
      </c>
      <c r="R11" s="6">
        <v>-18.010000000000002</v>
      </c>
      <c r="S11" s="6">
        <f>+'Spr. z Całk. Dochodów 1'!S11-'Spr. z Całk. Dochodów 1'!T11</f>
        <v>-29.46</v>
      </c>
      <c r="T11" s="6">
        <v>-26.35</v>
      </c>
      <c r="U11" s="6">
        <v>-17.740000000000002</v>
      </c>
      <c r="V11" s="7">
        <v>-13.26</v>
      </c>
      <c r="W11" s="7">
        <v>-25.089999999999989</v>
      </c>
      <c r="X11" s="7">
        <v>-30.89</v>
      </c>
      <c r="Y11" s="7">
        <v>-59.08</v>
      </c>
      <c r="Z11" s="7">
        <v>-34.64</v>
      </c>
      <c r="AA11" s="7">
        <v>-27.910000000000011</v>
      </c>
      <c r="AB11" s="7">
        <v>-24.079999999999991</v>
      </c>
      <c r="AC11" s="7">
        <v>-29.92</v>
      </c>
      <c r="AD11" s="7">
        <v>-27.96</v>
      </c>
      <c r="AE11" s="7">
        <v>-58.27000000000001</v>
      </c>
      <c r="AF11" s="7">
        <v>-43.019999999999982</v>
      </c>
      <c r="AG11" s="7">
        <v>-62.140000000000015</v>
      </c>
      <c r="AH11" s="7">
        <v>-94.44</v>
      </c>
      <c r="AI11" s="7">
        <v>-88.38000000000001</v>
      </c>
      <c r="AJ11" s="7">
        <v>-69.239999999999995</v>
      </c>
      <c r="AK11" s="7">
        <v>-34.930000000000007</v>
      </c>
      <c r="AL11" s="7">
        <v>-19.63</v>
      </c>
      <c r="AM11" s="7">
        <v>-14.149999999999991</v>
      </c>
      <c r="AN11" s="7">
        <v>-28.380000000000003</v>
      </c>
      <c r="AO11" s="7">
        <v>-30.119999999999997</v>
      </c>
      <c r="AP11" s="7">
        <v>-21.17</v>
      </c>
      <c r="AQ11" s="12" t="s">
        <v>44</v>
      </c>
      <c r="AR11" s="12" t="s">
        <v>134</v>
      </c>
      <c r="BL11" s="12" t="s">
        <v>44</v>
      </c>
      <c r="BM11" s="12" t="s">
        <v>134</v>
      </c>
    </row>
    <row r="12" spans="1:65" x14ac:dyDescent="0.25">
      <c r="A12" s="14" t="s">
        <v>38</v>
      </c>
      <c r="B12" s="14" t="s">
        <v>135</v>
      </c>
      <c r="C12" s="6">
        <v>-3789.0499999999993</v>
      </c>
      <c r="D12" s="6">
        <v>-3957.9300000000003</v>
      </c>
      <c r="E12" s="6">
        <v>-4657.25</v>
      </c>
      <c r="F12" s="7">
        <v>-4520.07</v>
      </c>
      <c r="G12" s="6">
        <v>-6263.84</v>
      </c>
      <c r="H12" s="6">
        <v>-8398.8199999999979</v>
      </c>
      <c r="I12" s="6">
        <f>+'Spr. z Całk. Dochodów 1'!I12-J12</f>
        <v>-7281.55</v>
      </c>
      <c r="J12" s="6">
        <v>-5376.64</v>
      </c>
      <c r="K12" s="6">
        <v>-5586.9</v>
      </c>
      <c r="L12" s="6">
        <v>-4646.47</v>
      </c>
      <c r="M12" s="6">
        <v>-3699.7</v>
      </c>
      <c r="N12" s="7">
        <v>-3660.5</v>
      </c>
      <c r="O12" s="6">
        <v>-4708.1200000000008</v>
      </c>
      <c r="P12" s="6">
        <v>-4583.4700000000012</v>
      </c>
      <c r="Q12" s="6">
        <v>-6391.1099999999988</v>
      </c>
      <c r="R12" s="6">
        <v>-2883.02</v>
      </c>
      <c r="S12" s="6">
        <f>+'Spr. z Całk. Dochodów 1'!S12-'Spr. z Całk. Dochodów 1'!T12</f>
        <v>-2476.7399999999998</v>
      </c>
      <c r="T12" s="6">
        <v>-1886.8100000000004</v>
      </c>
      <c r="U12" s="6">
        <v>-1625.8899999999999</v>
      </c>
      <c r="V12" s="7">
        <v>-1927.77</v>
      </c>
      <c r="W12" s="7">
        <v>-2358.3900000000003</v>
      </c>
      <c r="X12" s="7">
        <v>-2579.8799999999992</v>
      </c>
      <c r="Y12" s="7">
        <v>-2535.8300000000004</v>
      </c>
      <c r="Z12" s="7">
        <v>-1856.73</v>
      </c>
      <c r="AA12" s="7">
        <v>-2119.4500000000007</v>
      </c>
      <c r="AB12" s="7">
        <v>-2055.4899999999998</v>
      </c>
      <c r="AC12" s="7">
        <v>-2329.0200000000004</v>
      </c>
      <c r="AD12" s="7">
        <v>-1980.16</v>
      </c>
      <c r="AE12" s="7">
        <v>-2322.2300000000023</v>
      </c>
      <c r="AF12" s="7">
        <v>-3231.4199999999992</v>
      </c>
      <c r="AG12" s="7">
        <v>-3126.6000000000004</v>
      </c>
      <c r="AH12" s="7">
        <v>-2837.54</v>
      </c>
      <c r="AI12" s="7">
        <v>-1507.4100000000008</v>
      </c>
      <c r="AJ12" s="7">
        <v>-2231.1499999999996</v>
      </c>
      <c r="AK12" s="7">
        <v>-796.91000000000031</v>
      </c>
      <c r="AL12" s="7">
        <v>-2289.1</v>
      </c>
      <c r="AM12" s="7">
        <v>-1209.6300000000001</v>
      </c>
      <c r="AN12" s="7">
        <v>-2532.66</v>
      </c>
      <c r="AO12" s="7">
        <v>-1081.18</v>
      </c>
      <c r="AP12" s="7">
        <v>-586.30999999999995</v>
      </c>
      <c r="AQ12" s="14" t="s">
        <v>38</v>
      </c>
      <c r="AR12" s="14" t="s">
        <v>135</v>
      </c>
      <c r="BL12" s="14" t="s">
        <v>38</v>
      </c>
      <c r="BM12" s="14" t="s">
        <v>135</v>
      </c>
    </row>
    <row r="13" spans="1:65" x14ac:dyDescent="0.25">
      <c r="A13" s="12" t="s">
        <v>45</v>
      </c>
      <c r="B13" s="12" t="s">
        <v>136</v>
      </c>
      <c r="C13" s="6">
        <v>-1264.4300000000003</v>
      </c>
      <c r="D13" s="6">
        <v>-1413.9199999999996</v>
      </c>
      <c r="E13" s="6">
        <v>-1333.4</v>
      </c>
      <c r="F13" s="7">
        <v>-1480.83</v>
      </c>
      <c r="G13" s="6">
        <v>-1764.42</v>
      </c>
      <c r="H13" s="6">
        <v>-1733.3199999999997</v>
      </c>
      <c r="I13" s="6">
        <f>+'Spr. z Całk. Dochodów 1'!I13-J13</f>
        <v>-1672.4499999999998</v>
      </c>
      <c r="J13" s="6">
        <v>-1752.42</v>
      </c>
      <c r="K13" s="6">
        <v>-1554.9</v>
      </c>
      <c r="L13" s="6">
        <v>-1276.94</v>
      </c>
      <c r="M13" s="6">
        <v>-1263.1200000000001</v>
      </c>
      <c r="N13" s="7">
        <v>-1178.22</v>
      </c>
      <c r="O13" s="6">
        <v>-1097.9799999999996</v>
      </c>
      <c r="P13" s="6">
        <v>-947.26000000000022</v>
      </c>
      <c r="Q13" s="6">
        <v>-1433.3099999999997</v>
      </c>
      <c r="R13" s="6">
        <v>-1252.1400000000001</v>
      </c>
      <c r="S13" s="6">
        <f>+'Spr. z Całk. Dochodów 1'!S13-'Spr. z Całk. Dochodów 1'!T13</f>
        <v>-1450.67</v>
      </c>
      <c r="T13" s="6">
        <v>-1287.21</v>
      </c>
      <c r="U13" s="6">
        <v>-1418.7000000000003</v>
      </c>
      <c r="V13" s="7">
        <v>-1443.6</v>
      </c>
      <c r="W13" s="7">
        <v>-1352.5199999999995</v>
      </c>
      <c r="X13" s="7">
        <v>-1798.6600000000003</v>
      </c>
      <c r="Y13" s="7">
        <v>-1739.0400000000002</v>
      </c>
      <c r="Z13" s="7">
        <v>-1710.07</v>
      </c>
      <c r="AA13" s="7">
        <v>-1511.9899999999998</v>
      </c>
      <c r="AB13" s="7">
        <v>-1687.7400000000002</v>
      </c>
      <c r="AC13" s="7">
        <v>-1690.6699999999998</v>
      </c>
      <c r="AD13" s="7">
        <v>-1784.47</v>
      </c>
      <c r="AE13" s="7">
        <v>-1679.389999999999</v>
      </c>
      <c r="AF13" s="7">
        <v>-1486.8700000000003</v>
      </c>
      <c r="AG13" s="7">
        <v>-2225.12</v>
      </c>
      <c r="AH13" s="7">
        <v>-1784.19</v>
      </c>
      <c r="AI13" s="7">
        <v>-1424.6900000000005</v>
      </c>
      <c r="AJ13" s="7">
        <v>-1284.2099999999998</v>
      </c>
      <c r="AK13" s="7">
        <v>-900.95999999999992</v>
      </c>
      <c r="AL13" s="7">
        <v>-848.32</v>
      </c>
      <c r="AM13" s="7">
        <v>-676.23999999999978</v>
      </c>
      <c r="AN13" s="7">
        <v>-958.21</v>
      </c>
      <c r="AO13" s="7">
        <v>-696.96</v>
      </c>
      <c r="AP13" s="7">
        <v>-304.31</v>
      </c>
      <c r="AQ13" s="12" t="s">
        <v>45</v>
      </c>
      <c r="AR13" s="12" t="s">
        <v>136</v>
      </c>
      <c r="BL13" s="12" t="s">
        <v>45</v>
      </c>
      <c r="BM13" s="12" t="s">
        <v>136</v>
      </c>
    </row>
    <row r="14" spans="1:65" x14ac:dyDescent="0.25">
      <c r="A14" s="12" t="s">
        <v>46</v>
      </c>
      <c r="B14" s="12" t="s">
        <v>137</v>
      </c>
      <c r="C14" s="6">
        <v>-5.6700000000000008</v>
      </c>
      <c r="D14" s="6">
        <v>-0.5</v>
      </c>
      <c r="E14" s="6">
        <v>-2.11</v>
      </c>
      <c r="F14" s="7">
        <v>-0.43</v>
      </c>
      <c r="G14" s="6">
        <v>-1.7999999999999998</v>
      </c>
      <c r="H14" s="6">
        <v>-3.0300000000000002</v>
      </c>
      <c r="I14" s="6">
        <f>+'Spr. z Całk. Dochodów 1'!I14-J14</f>
        <v>-1.1099999999999999</v>
      </c>
      <c r="J14" s="6">
        <v>-0.6</v>
      </c>
      <c r="K14" s="6">
        <v>-1.7800000000000002</v>
      </c>
      <c r="L14" s="6">
        <v>-1.1299999999999999</v>
      </c>
      <c r="M14" s="6">
        <v>-2.23</v>
      </c>
      <c r="N14" s="7">
        <v>-1.27</v>
      </c>
      <c r="O14" s="6">
        <v>-4.13</v>
      </c>
      <c r="P14" s="6">
        <v>-2.5100000000000002</v>
      </c>
      <c r="Q14" s="6">
        <v>-3.6</v>
      </c>
      <c r="R14" s="6">
        <v>-0.08</v>
      </c>
      <c r="S14" s="6">
        <f>+'Spr. z Całk. Dochodów 1'!S14-'Spr. z Całk. Dochodów 1'!T14</f>
        <v>-3.9400000000000004</v>
      </c>
      <c r="T14" s="6">
        <v>-0.65999999999999992</v>
      </c>
      <c r="U14" s="6">
        <v>-0.52</v>
      </c>
      <c r="V14" s="7">
        <v>-1.24</v>
      </c>
      <c r="W14" s="7">
        <v>-1.8499999999999996</v>
      </c>
      <c r="X14" s="7">
        <v>-0.53000000000000025</v>
      </c>
      <c r="Y14" s="7">
        <v>-1.65</v>
      </c>
      <c r="Z14" s="7">
        <v>-0.02</v>
      </c>
      <c r="AA14" s="7">
        <v>-1.1799999999999997</v>
      </c>
      <c r="AB14" s="7">
        <v>-2.1800000000000002</v>
      </c>
      <c r="AC14" s="7">
        <v>-3.9</v>
      </c>
      <c r="AD14" s="7">
        <v>-0.04</v>
      </c>
      <c r="AE14" s="7">
        <v>-2.86</v>
      </c>
      <c r="AF14" s="7">
        <v>-5.9499999999999993</v>
      </c>
      <c r="AG14" s="7">
        <v>-1.58</v>
      </c>
      <c r="AH14" s="7">
        <v>-1.73</v>
      </c>
      <c r="AI14" s="7">
        <v>-7.7800000000000296</v>
      </c>
      <c r="AJ14" s="7">
        <v>-7.9399999999999977</v>
      </c>
      <c r="AK14" s="7">
        <v>-328.26</v>
      </c>
      <c r="AL14" s="7">
        <v>-8.75</v>
      </c>
      <c r="AM14" s="7">
        <v>-4.18</v>
      </c>
      <c r="AN14" s="7">
        <v>-14.86</v>
      </c>
      <c r="AO14" s="7">
        <v>-1.9900000000000002</v>
      </c>
      <c r="AP14" s="7">
        <v>-0.19</v>
      </c>
      <c r="AQ14" s="12" t="s">
        <v>46</v>
      </c>
      <c r="AR14" s="12" t="s">
        <v>137</v>
      </c>
      <c r="BL14" s="12" t="s">
        <v>46</v>
      </c>
      <c r="BM14" s="12" t="s">
        <v>137</v>
      </c>
    </row>
    <row r="15" spans="1:65" ht="13.5" customHeight="1" x14ac:dyDescent="0.25">
      <c r="A15" s="14" t="s">
        <v>47</v>
      </c>
      <c r="B15" s="14" t="s">
        <v>138</v>
      </c>
      <c r="C15" s="6">
        <v>-33.150000000000006</v>
      </c>
      <c r="D15" s="6">
        <v>-41.78</v>
      </c>
      <c r="E15" s="6">
        <v>-28.060000000000002</v>
      </c>
      <c r="F15" s="7">
        <v>-55.94</v>
      </c>
      <c r="G15" s="6">
        <v>-31.700000000000003</v>
      </c>
      <c r="H15" s="6">
        <v>-45.199999999999996</v>
      </c>
      <c r="I15" s="6">
        <f>+'Spr. z Całk. Dochodów 1'!I15-J15</f>
        <v>-31.439999999999998</v>
      </c>
      <c r="J15" s="6">
        <v>-17.68</v>
      </c>
      <c r="K15" s="6">
        <v>-34.53</v>
      </c>
      <c r="L15" s="6">
        <v>-22.900000000000002</v>
      </c>
      <c r="M15" s="6">
        <v>-10</v>
      </c>
      <c r="N15" s="7">
        <v>-6.16</v>
      </c>
      <c r="O15" s="6">
        <v>-9.5399999999999991</v>
      </c>
      <c r="P15" s="6">
        <v>-7.5600000000000023</v>
      </c>
      <c r="Q15" s="6">
        <v>-5.9699999999999989</v>
      </c>
      <c r="R15" s="6">
        <v>-20.92</v>
      </c>
      <c r="S15" s="6">
        <f>+'Spr. z Całk. Dochodów 1'!S15-'Spr. z Całk. Dochodów 1'!T15</f>
        <v>-35.379999999999995</v>
      </c>
      <c r="T15" s="6">
        <v>-32.620000000000005</v>
      </c>
      <c r="U15" s="6">
        <v>-43.8</v>
      </c>
      <c r="V15" s="7">
        <v>-14.39</v>
      </c>
      <c r="W15" s="7">
        <v>-4.18</v>
      </c>
      <c r="X15" s="7">
        <v>-12.740000000000002</v>
      </c>
      <c r="Y15" s="7">
        <v>-11.299999999999999</v>
      </c>
      <c r="Z15" s="7">
        <v>-12.88</v>
      </c>
      <c r="AA15" s="7">
        <v>-12.419999999999987</v>
      </c>
      <c r="AB15" s="7">
        <v>-32.690000000000005</v>
      </c>
      <c r="AC15" s="7">
        <v>-12.32</v>
      </c>
      <c r="AD15" s="7">
        <v>-33.92</v>
      </c>
      <c r="AE15" s="7">
        <v>-217.61999999999998</v>
      </c>
      <c r="AF15" s="7">
        <v>-62.02000000000001</v>
      </c>
      <c r="AG15" s="7">
        <v>-13.879999999999999</v>
      </c>
      <c r="AH15" s="7">
        <v>-18.8</v>
      </c>
      <c r="AI15" s="7">
        <v>-42.940000000000012</v>
      </c>
      <c r="AJ15" s="7">
        <v>-31.42</v>
      </c>
      <c r="AK15" s="7">
        <v>-1.4600000000000009</v>
      </c>
      <c r="AL15" s="7">
        <v>-10.43</v>
      </c>
      <c r="AM15" s="7">
        <v>-42.05</v>
      </c>
      <c r="AN15" s="7">
        <v>-18.340000000000003</v>
      </c>
      <c r="AO15" s="7">
        <v>-19.420000000000002</v>
      </c>
      <c r="AP15" s="7">
        <v>-42.33</v>
      </c>
      <c r="AQ15" s="14" t="s">
        <v>47</v>
      </c>
      <c r="AR15" s="14" t="s">
        <v>138</v>
      </c>
      <c r="BL15" s="14" t="s">
        <v>47</v>
      </c>
      <c r="BM15" s="14" t="s">
        <v>138</v>
      </c>
    </row>
    <row r="16" spans="1:65" x14ac:dyDescent="0.25">
      <c r="A16" s="42" t="s">
        <v>146</v>
      </c>
      <c r="B16" s="42" t="s">
        <v>141</v>
      </c>
      <c r="C16" s="43">
        <f t="shared" ref="C16:D16" si="18">+C6+C9</f>
        <v>-590.55000000000018</v>
      </c>
      <c r="D16" s="43">
        <f t="shared" si="18"/>
        <v>-687.30999999999767</v>
      </c>
      <c r="E16" s="43">
        <f t="shared" ref="E16:F16" si="19">+E6+E9</f>
        <v>349.52000000000044</v>
      </c>
      <c r="F16" s="43">
        <f t="shared" si="19"/>
        <v>-209.1899999999996</v>
      </c>
      <c r="G16" s="43">
        <f t="shared" ref="G16:H16" si="20">+G6+G9</f>
        <v>-2324.9999999999991</v>
      </c>
      <c r="H16" s="43">
        <f t="shared" si="20"/>
        <v>2712.6800000000021</v>
      </c>
      <c r="I16" s="43">
        <f t="shared" ref="I16:J16" si="21">+I6+I9</f>
        <v>-148.07000000000153</v>
      </c>
      <c r="J16" s="43">
        <f t="shared" si="21"/>
        <v>-270.15000000000146</v>
      </c>
      <c r="K16" s="43">
        <f t="shared" ref="K16:L16" si="22">+K6+K9</f>
        <v>-795.35000000000218</v>
      </c>
      <c r="L16" s="43">
        <f t="shared" si="22"/>
        <v>-409.88000000000102</v>
      </c>
      <c r="M16" s="43">
        <f t="shared" ref="M16:N16" si="23">+M6+M9</f>
        <v>-1554.3799999999992</v>
      </c>
      <c r="N16" s="43">
        <f t="shared" si="23"/>
        <v>-607.11000000000058</v>
      </c>
      <c r="O16" s="43">
        <f t="shared" ref="O16:T16" si="24">+O9+O6</f>
        <v>-763.03000000000338</v>
      </c>
      <c r="P16" s="43">
        <f t="shared" si="24"/>
        <v>1056.1399999999994</v>
      </c>
      <c r="Q16" s="43">
        <f t="shared" si="24"/>
        <v>1252.7700000000023</v>
      </c>
      <c r="R16" s="43">
        <f t="shared" si="24"/>
        <v>1061.3500000000004</v>
      </c>
      <c r="S16" s="43">
        <f t="shared" si="24"/>
        <v>1116.4000000000005</v>
      </c>
      <c r="T16" s="43">
        <f t="shared" si="24"/>
        <v>584.86000000000058</v>
      </c>
      <c r="U16" s="43">
        <f t="shared" ref="U16:AO16" si="25">+U9+U6</f>
        <v>27.989999999999782</v>
      </c>
      <c r="V16" s="43">
        <f t="shared" si="25"/>
        <v>-628.76999999999953</v>
      </c>
      <c r="W16" s="43">
        <f t="shared" si="25"/>
        <v>-1248.2699999999995</v>
      </c>
      <c r="X16" s="43">
        <f t="shared" si="25"/>
        <v>-1153.8800000000001</v>
      </c>
      <c r="Y16" s="43">
        <f t="shared" si="25"/>
        <v>-1154.04</v>
      </c>
      <c r="Z16" s="43">
        <f t="shared" si="25"/>
        <v>-1383.3700000000008</v>
      </c>
      <c r="AA16" s="43">
        <f t="shared" si="25"/>
        <v>-939.6800000000012</v>
      </c>
      <c r="AB16" s="43">
        <f t="shared" si="25"/>
        <v>-518.0600000000004</v>
      </c>
      <c r="AC16" s="43">
        <f t="shared" si="25"/>
        <v>-106.97999999999956</v>
      </c>
      <c r="AD16" s="43">
        <f t="shared" si="25"/>
        <v>-362.72000000000116</v>
      </c>
      <c r="AE16" s="43">
        <f t="shared" si="25"/>
        <v>-775.98999999999842</v>
      </c>
      <c r="AF16" s="43">
        <f t="shared" si="25"/>
        <v>-525.85999999999967</v>
      </c>
      <c r="AG16" s="43">
        <f t="shared" si="25"/>
        <v>183.11999999999989</v>
      </c>
      <c r="AH16" s="43">
        <f t="shared" si="25"/>
        <v>578.36999999999989</v>
      </c>
      <c r="AI16" s="43">
        <f t="shared" si="25"/>
        <v>537.00999999999885</v>
      </c>
      <c r="AJ16" s="43">
        <f t="shared" si="25"/>
        <v>586.22000000000071</v>
      </c>
      <c r="AK16" s="43">
        <f t="shared" si="25"/>
        <v>923.21999999999935</v>
      </c>
      <c r="AL16" s="43">
        <f t="shared" si="25"/>
        <v>951.60000000000036</v>
      </c>
      <c r="AM16" s="43">
        <f t="shared" si="25"/>
        <v>2159.5</v>
      </c>
      <c r="AN16" s="43">
        <f t="shared" si="25"/>
        <v>616.23000000000093</v>
      </c>
      <c r="AO16" s="43">
        <f t="shared" si="25"/>
        <v>300.08000000000038</v>
      </c>
      <c r="AP16" s="43">
        <f t="shared" ref="AP16" si="26">+AP9+AP6</f>
        <v>451.1099999999999</v>
      </c>
      <c r="AQ16" s="42" t="s">
        <v>146</v>
      </c>
      <c r="AR16" s="42" t="s">
        <v>141</v>
      </c>
      <c r="BL16" s="42" t="s">
        <v>146</v>
      </c>
      <c r="BM16" s="42" t="s">
        <v>141</v>
      </c>
    </row>
    <row r="17" spans="1:65" x14ac:dyDescent="0.25">
      <c r="A17" s="12" t="s">
        <v>1</v>
      </c>
      <c r="B17" s="12" t="s">
        <v>102</v>
      </c>
      <c r="C17" s="6">
        <v>1997.73</v>
      </c>
      <c r="D17" s="6">
        <v>341.32000000000005</v>
      </c>
      <c r="E17" s="6">
        <v>295.01</v>
      </c>
      <c r="F17" s="7">
        <v>280.02</v>
      </c>
      <c r="G17" s="6">
        <v>352.31999999999994</v>
      </c>
      <c r="H17" s="6">
        <v>357.82000000000005</v>
      </c>
      <c r="I17" s="6">
        <f>+'Spr. z Całk. Dochodów 1'!I17-J17</f>
        <v>348.89</v>
      </c>
      <c r="J17" s="6">
        <v>345.77</v>
      </c>
      <c r="K17" s="6">
        <v>348.30000000000018</v>
      </c>
      <c r="L17" s="6">
        <v>344.02999999999986</v>
      </c>
      <c r="M17" s="6">
        <v>406.40000000000003</v>
      </c>
      <c r="N17" s="7">
        <v>356.43</v>
      </c>
      <c r="O17" s="6">
        <v>2.2899999999999636</v>
      </c>
      <c r="P17" s="6">
        <v>813.72</v>
      </c>
      <c r="Q17" s="6">
        <v>131.76000000000002</v>
      </c>
      <c r="R17" s="6">
        <v>134.97</v>
      </c>
      <c r="S17" s="6">
        <f>+'Spr. z Całk. Dochodów 1'!S17-'Spr. z Całk. Dochodów 1'!T17</f>
        <v>229.11</v>
      </c>
      <c r="T17" s="6">
        <v>209.14000000000004</v>
      </c>
      <c r="U17" s="6">
        <v>47.249999999999972</v>
      </c>
      <c r="V17" s="7">
        <v>211.46</v>
      </c>
      <c r="W17" s="7">
        <v>205.76999999999998</v>
      </c>
      <c r="X17" s="7">
        <v>210.17000000000007</v>
      </c>
      <c r="Y17" s="7">
        <v>219.14999999999998</v>
      </c>
      <c r="Z17" s="7">
        <v>143.75</v>
      </c>
      <c r="AA17" s="7">
        <v>927.9699999999998</v>
      </c>
      <c r="AB17" s="7">
        <v>667.57999999999993</v>
      </c>
      <c r="AC17" s="7">
        <v>1134.1400000000001</v>
      </c>
      <c r="AD17" s="7">
        <v>214.26</v>
      </c>
      <c r="AE17" s="7">
        <v>1426.9899999999993</v>
      </c>
      <c r="AF17" s="7">
        <v>138.90000000000009</v>
      </c>
      <c r="AG17" s="7">
        <v>2640.0299999999997</v>
      </c>
      <c r="AH17" s="7">
        <v>138.44</v>
      </c>
      <c r="AI17" s="7">
        <v>27.53</v>
      </c>
      <c r="AJ17" s="7">
        <v>27.11</v>
      </c>
      <c r="AK17" s="7">
        <v>63.75</v>
      </c>
      <c r="AL17" s="7">
        <v>63.3</v>
      </c>
      <c r="AM17" s="7">
        <v>44.649999999999977</v>
      </c>
      <c r="AN17" s="7">
        <v>188.61</v>
      </c>
      <c r="AO17" s="7">
        <v>72.959999999999994</v>
      </c>
      <c r="AP17" s="7">
        <v>3.59</v>
      </c>
      <c r="AQ17" s="12" t="s">
        <v>1</v>
      </c>
      <c r="AR17" s="12" t="s">
        <v>102</v>
      </c>
      <c r="BL17" s="12" t="s">
        <v>1</v>
      </c>
      <c r="BM17" s="12" t="s">
        <v>102</v>
      </c>
    </row>
    <row r="18" spans="1:65" s="3" customFormat="1" x14ac:dyDescent="0.25">
      <c r="A18" s="14" t="s">
        <v>48</v>
      </c>
      <c r="B18" s="14" t="s">
        <v>103</v>
      </c>
      <c r="C18" s="6">
        <v>-3929.68</v>
      </c>
      <c r="D18" s="6">
        <v>-8.5100000000000016</v>
      </c>
      <c r="E18" s="6">
        <v>-5.2799999999999994</v>
      </c>
      <c r="F18" s="7">
        <v>-6.49</v>
      </c>
      <c r="G18" s="6">
        <v>-218.52</v>
      </c>
      <c r="H18" s="6">
        <v>-27.4</v>
      </c>
      <c r="I18" s="6">
        <f>+'Spr. z Całk. Dochodów 1'!I18-J18</f>
        <v>-8.120000000000001</v>
      </c>
      <c r="J18" s="6">
        <v>-7.52</v>
      </c>
      <c r="K18" s="6">
        <v>-12573.24</v>
      </c>
      <c r="L18" s="6">
        <v>2.75</v>
      </c>
      <c r="M18" s="6">
        <v>-84.28</v>
      </c>
      <c r="N18" s="7">
        <v>-4.17</v>
      </c>
      <c r="O18" s="6">
        <v>1176.4000000000001</v>
      </c>
      <c r="P18" s="6">
        <v>-1566.49</v>
      </c>
      <c r="Q18" s="6">
        <v>-197.07000000000002</v>
      </c>
      <c r="R18" s="6">
        <v>-109.4</v>
      </c>
      <c r="S18" s="6">
        <f>+'Spr. z Całk. Dochodów 1'!S18-'Spr. z Całk. Dochodów 1'!T18</f>
        <v>-10.920000000000002</v>
      </c>
      <c r="T18" s="6">
        <v>-17.11</v>
      </c>
      <c r="U18" s="6">
        <v>-6.129999999999999</v>
      </c>
      <c r="V18" s="7">
        <v>-3.16</v>
      </c>
      <c r="W18" s="7">
        <v>-18.090000000000032</v>
      </c>
      <c r="X18" s="7">
        <v>-152.1</v>
      </c>
      <c r="Y18" s="7">
        <v>-90.69</v>
      </c>
      <c r="Z18" s="7">
        <v>-5.28</v>
      </c>
      <c r="AA18" s="7">
        <v>-129.20999999999998</v>
      </c>
      <c r="AB18" s="7">
        <v>22</v>
      </c>
      <c r="AC18" s="7">
        <v>1030.54</v>
      </c>
      <c r="AD18" s="7">
        <v>-1142.05</v>
      </c>
      <c r="AE18" s="7">
        <v>-243.24</v>
      </c>
      <c r="AF18" s="7">
        <v>-20.879999999999995</v>
      </c>
      <c r="AG18" s="7">
        <v>-7.5700000000000074</v>
      </c>
      <c r="AH18" s="7">
        <v>-118.05</v>
      </c>
      <c r="AI18" s="7">
        <v>-3285.41</v>
      </c>
      <c r="AJ18" s="7">
        <v>-898.73</v>
      </c>
      <c r="AK18" s="7">
        <v>-873.85</v>
      </c>
      <c r="AL18" s="7">
        <v>-84.14</v>
      </c>
      <c r="AM18" s="7">
        <v>-2495.37</v>
      </c>
      <c r="AN18" s="7">
        <v>-225.32999999999998</v>
      </c>
      <c r="AO18" s="7">
        <v>22.189999999999998</v>
      </c>
      <c r="AP18" s="7">
        <v>-36.049999999999997</v>
      </c>
      <c r="AQ18" s="14" t="s">
        <v>48</v>
      </c>
      <c r="AR18" s="14" t="s">
        <v>103</v>
      </c>
      <c r="BL18" s="14" t="s">
        <v>48</v>
      </c>
      <c r="BM18" s="14" t="s">
        <v>103</v>
      </c>
    </row>
    <row r="19" spans="1:65" x14ac:dyDescent="0.25">
      <c r="A19" s="42" t="s">
        <v>145</v>
      </c>
      <c r="B19" s="42" t="s">
        <v>142</v>
      </c>
      <c r="C19" s="43">
        <f t="shared" ref="C19:D19" si="27">+C18+C17+C16</f>
        <v>-2522.5</v>
      </c>
      <c r="D19" s="43">
        <f t="shared" si="27"/>
        <v>-354.49999999999761</v>
      </c>
      <c r="E19" s="43">
        <f t="shared" ref="E19:F19" si="28">+E18+E17+E16</f>
        <v>639.25000000000045</v>
      </c>
      <c r="F19" s="43">
        <f t="shared" si="28"/>
        <v>64.340000000000373</v>
      </c>
      <c r="G19" s="43">
        <f t="shared" ref="G19:H19" si="29">+G18+G17+G16</f>
        <v>-2191.1999999999994</v>
      </c>
      <c r="H19" s="43">
        <f t="shared" si="29"/>
        <v>3043.1000000000022</v>
      </c>
      <c r="I19" s="43">
        <f t="shared" ref="I19:J19" si="30">+I18+I17+I16</f>
        <v>192.69999999999845</v>
      </c>
      <c r="J19" s="43">
        <f t="shared" si="30"/>
        <v>68.099999999998545</v>
      </c>
      <c r="K19" s="43">
        <f t="shared" ref="K19:L19" si="31">+K18+K17+K16</f>
        <v>-13020.29</v>
      </c>
      <c r="L19" s="43">
        <f t="shared" si="31"/>
        <v>-63.10000000000116</v>
      </c>
      <c r="M19" s="43">
        <f t="shared" ref="M19:N19" si="32">+M18+M17+M16</f>
        <v>-1232.2599999999993</v>
      </c>
      <c r="N19" s="43">
        <f t="shared" si="32"/>
        <v>-254.85000000000059</v>
      </c>
      <c r="O19" s="43">
        <f t="shared" ref="O19:T19" si="33">+O18+O17+O16</f>
        <v>415.65999999999667</v>
      </c>
      <c r="P19" s="43">
        <f t="shared" si="33"/>
        <v>303.36999999999944</v>
      </c>
      <c r="Q19" s="43">
        <f t="shared" si="33"/>
        <v>1187.4600000000023</v>
      </c>
      <c r="R19" s="43">
        <f t="shared" si="33"/>
        <v>1086.9200000000003</v>
      </c>
      <c r="S19" s="43">
        <f t="shared" si="33"/>
        <v>1334.5900000000006</v>
      </c>
      <c r="T19" s="43">
        <f t="shared" si="33"/>
        <v>776.89000000000055</v>
      </c>
      <c r="U19" s="43">
        <f t="shared" ref="U19:AO19" si="34">+U18+U17+U16</f>
        <v>69.109999999999758</v>
      </c>
      <c r="V19" s="43">
        <f t="shared" si="34"/>
        <v>-420.46999999999952</v>
      </c>
      <c r="W19" s="43">
        <f t="shared" si="34"/>
        <v>-1060.5899999999997</v>
      </c>
      <c r="X19" s="43">
        <f t="shared" si="34"/>
        <v>-1095.81</v>
      </c>
      <c r="Y19" s="43">
        <f t="shared" si="34"/>
        <v>-1025.58</v>
      </c>
      <c r="Z19" s="43">
        <f t="shared" si="34"/>
        <v>-1244.9000000000008</v>
      </c>
      <c r="AA19" s="43">
        <f t="shared" si="34"/>
        <v>-140.92000000000144</v>
      </c>
      <c r="AB19" s="43">
        <f t="shared" si="34"/>
        <v>171.51999999999953</v>
      </c>
      <c r="AC19" s="43">
        <f t="shared" si="34"/>
        <v>2057.7000000000007</v>
      </c>
      <c r="AD19" s="43">
        <f t="shared" si="34"/>
        <v>-1290.5100000000011</v>
      </c>
      <c r="AE19" s="43">
        <f t="shared" si="34"/>
        <v>407.7600000000009</v>
      </c>
      <c r="AF19" s="43">
        <f t="shared" si="34"/>
        <v>-407.83999999999958</v>
      </c>
      <c r="AG19" s="43">
        <f t="shared" si="34"/>
        <v>2815.5799999999995</v>
      </c>
      <c r="AH19" s="43">
        <f t="shared" si="34"/>
        <v>598.75999999999988</v>
      </c>
      <c r="AI19" s="43">
        <f t="shared" si="34"/>
        <v>-2720.8700000000008</v>
      </c>
      <c r="AJ19" s="43">
        <f t="shared" si="34"/>
        <v>-285.3999999999993</v>
      </c>
      <c r="AK19" s="43">
        <f t="shared" si="34"/>
        <v>113.11999999999932</v>
      </c>
      <c r="AL19" s="43">
        <f t="shared" si="34"/>
        <v>930.76000000000033</v>
      </c>
      <c r="AM19" s="43">
        <f t="shared" si="34"/>
        <v>-291.2199999999998</v>
      </c>
      <c r="AN19" s="43">
        <f t="shared" si="34"/>
        <v>579.5100000000009</v>
      </c>
      <c r="AO19" s="43">
        <f t="shared" si="34"/>
        <v>395.23000000000036</v>
      </c>
      <c r="AP19" s="43">
        <f t="shared" ref="AP19" si="35">+AP18+AP17+AP16</f>
        <v>418.64999999999992</v>
      </c>
      <c r="AQ19" s="42" t="s">
        <v>145</v>
      </c>
      <c r="AR19" s="42" t="s">
        <v>142</v>
      </c>
      <c r="BL19" s="42" t="s">
        <v>145</v>
      </c>
      <c r="BM19" s="42" t="s">
        <v>142</v>
      </c>
    </row>
    <row r="20" spans="1:65" ht="14.25" customHeight="1" x14ac:dyDescent="0.25">
      <c r="A20" s="14" t="s">
        <v>39</v>
      </c>
      <c r="B20" s="14" t="s">
        <v>104</v>
      </c>
      <c r="C20" s="6">
        <v>-18.36</v>
      </c>
      <c r="D20" s="6">
        <v>21.380000000000003</v>
      </c>
      <c r="E20" s="6">
        <v>2.99</v>
      </c>
      <c r="F20" s="7">
        <v>5.18</v>
      </c>
      <c r="G20" s="6">
        <v>46.349999999999994</v>
      </c>
      <c r="H20" s="6">
        <v>-19.32</v>
      </c>
      <c r="I20" s="6">
        <f>+'Spr. z Całk. Dochodów 1'!I20-J20</f>
        <v>10.68</v>
      </c>
      <c r="J20" s="6">
        <v>36.81</v>
      </c>
      <c r="K20" s="6">
        <v>34.67</v>
      </c>
      <c r="L20" s="6">
        <v>0</v>
      </c>
      <c r="M20" s="6">
        <v>-122.75</v>
      </c>
      <c r="N20" s="7">
        <v>122.85</v>
      </c>
      <c r="O20" s="6">
        <v>-74.94</v>
      </c>
      <c r="P20" s="6">
        <v>1.2700000000000102</v>
      </c>
      <c r="Q20" s="6">
        <v>-39.47</v>
      </c>
      <c r="R20" s="6">
        <v>206.51</v>
      </c>
      <c r="S20" s="6">
        <f>+'Spr. z Całk. Dochodów 1'!S20-'Spr. z Całk. Dochodów 1'!T20</f>
        <v>3.13</v>
      </c>
      <c r="T20" s="6">
        <v>0.91000000000000014</v>
      </c>
      <c r="U20" s="6">
        <v>-1.4500000000000002</v>
      </c>
      <c r="V20" s="7">
        <v>4.6100000000000003</v>
      </c>
      <c r="W20" s="7">
        <v>175.24</v>
      </c>
      <c r="X20" s="7">
        <v>-40.790000000000006</v>
      </c>
      <c r="Y20" s="7">
        <v>137.9</v>
      </c>
      <c r="Z20" s="7">
        <v>13.85</v>
      </c>
      <c r="AA20" s="7">
        <v>39.120000000000005</v>
      </c>
      <c r="AB20" s="7">
        <v>9.009999999999998</v>
      </c>
      <c r="AC20" s="7">
        <v>0.13000000000000078</v>
      </c>
      <c r="AD20" s="7">
        <v>9.76</v>
      </c>
      <c r="AE20" s="7">
        <v>38.709999999999994</v>
      </c>
      <c r="AF20" s="7">
        <v>-2.5300000000000011</v>
      </c>
      <c r="AG20" s="7">
        <v>20.180000000000007</v>
      </c>
      <c r="AH20" s="7">
        <v>83.96</v>
      </c>
      <c r="AI20" s="7">
        <v>118.47</v>
      </c>
      <c r="AJ20" s="7">
        <v>29.470000000000006</v>
      </c>
      <c r="AK20" s="7">
        <v>12.630000000000003</v>
      </c>
      <c r="AL20" s="7">
        <v>33.08</v>
      </c>
      <c r="AM20" s="7">
        <v>44.300000000000004</v>
      </c>
      <c r="AN20" s="7">
        <v>-223.68</v>
      </c>
      <c r="AO20" s="7">
        <v>-7.5</v>
      </c>
      <c r="AP20" s="7">
        <v>240.9</v>
      </c>
      <c r="AQ20" s="14" t="s">
        <v>39</v>
      </c>
      <c r="AR20" s="14" t="s">
        <v>104</v>
      </c>
      <c r="BL20" s="14" t="s">
        <v>39</v>
      </c>
      <c r="BM20" s="14" t="s">
        <v>104</v>
      </c>
    </row>
    <row r="21" spans="1:65" ht="14.25" customHeight="1" x14ac:dyDescent="0.25">
      <c r="A21" s="14" t="s">
        <v>3</v>
      </c>
      <c r="B21" s="14" t="s">
        <v>105</v>
      </c>
      <c r="C21" s="6">
        <v>-107.49000000000001</v>
      </c>
      <c r="D21" s="6">
        <v>-40.45999999999998</v>
      </c>
      <c r="E21" s="6">
        <v>-119.19000000000001</v>
      </c>
      <c r="F21" s="7">
        <v>-86.48</v>
      </c>
      <c r="G21" s="6">
        <v>-49.639999999999986</v>
      </c>
      <c r="H21" s="6">
        <v>-184.9</v>
      </c>
      <c r="I21" s="6">
        <f>+'Spr. z Całk. Dochodów 1'!I21-J21</f>
        <v>-134.26999999999998</v>
      </c>
      <c r="J21" s="6">
        <v>-120.9</v>
      </c>
      <c r="K21" s="6">
        <v>-152.04000000000002</v>
      </c>
      <c r="L21" s="6">
        <v>-24.099999999999966</v>
      </c>
      <c r="M21" s="6">
        <v>-136.74</v>
      </c>
      <c r="N21" s="7">
        <v>-141.12</v>
      </c>
      <c r="O21" s="6">
        <v>-236.62</v>
      </c>
      <c r="P21" s="6">
        <v>-165.76</v>
      </c>
      <c r="Q21" s="6">
        <v>-254.44000000000005</v>
      </c>
      <c r="R21" s="6">
        <v>-266.39999999999998</v>
      </c>
      <c r="S21" s="6">
        <f>+'Spr. z Całk. Dochodów 1'!S21-'Spr. z Całk. Dochodów 1'!T21</f>
        <v>-389.78000000000009</v>
      </c>
      <c r="T21" s="6">
        <v>-199.04999999999995</v>
      </c>
      <c r="U21" s="6">
        <v>-313.11</v>
      </c>
      <c r="V21" s="7">
        <v>-249.48</v>
      </c>
      <c r="W21" s="7">
        <v>-266.22000000000003</v>
      </c>
      <c r="X21" s="7">
        <v>-297.27</v>
      </c>
      <c r="Y21" s="7">
        <v>-237.97000000000003</v>
      </c>
      <c r="Z21" s="7">
        <v>-343.25</v>
      </c>
      <c r="AA21" s="7">
        <v>-519.45000000000005</v>
      </c>
      <c r="AB21" s="7">
        <v>-416.34000000000003</v>
      </c>
      <c r="AC21" s="7">
        <v>-555.16</v>
      </c>
      <c r="AD21" s="7">
        <v>-165.73000000000002</v>
      </c>
      <c r="AE21" s="7">
        <v>-22.850000000000023</v>
      </c>
      <c r="AF21" s="7">
        <v>-42.819999999999993</v>
      </c>
      <c r="AG21" s="7">
        <v>-66.699999999999989</v>
      </c>
      <c r="AH21" s="7">
        <v>-76.930000000000007</v>
      </c>
      <c r="AI21" s="7">
        <v>-51.980000000000004</v>
      </c>
      <c r="AJ21" s="7">
        <v>76.749999999999986</v>
      </c>
      <c r="AK21" s="7">
        <v>-134.54</v>
      </c>
      <c r="AL21" s="7">
        <v>-14.1</v>
      </c>
      <c r="AM21" s="7">
        <v>-3.7800000000000011</v>
      </c>
      <c r="AN21" s="7">
        <v>-10.079999999999998</v>
      </c>
      <c r="AO21" s="7">
        <v>-35.29</v>
      </c>
      <c r="AP21" s="7">
        <v>-16.43</v>
      </c>
      <c r="AQ21" s="14" t="s">
        <v>3</v>
      </c>
      <c r="AR21" s="14" t="s">
        <v>105</v>
      </c>
      <c r="BL21" s="14" t="s">
        <v>3</v>
      </c>
      <c r="BM21" s="14" t="s">
        <v>105</v>
      </c>
    </row>
    <row r="22" spans="1:65" s="3" customFormat="1" ht="14.25" customHeight="1" x14ac:dyDescent="0.25">
      <c r="A22" s="14" t="s">
        <v>49</v>
      </c>
      <c r="B22" s="14"/>
      <c r="C22" s="6">
        <v>0</v>
      </c>
      <c r="D22" s="6">
        <v>0</v>
      </c>
      <c r="E22" s="6">
        <v>0</v>
      </c>
      <c r="F22" s="7">
        <v>0</v>
      </c>
      <c r="G22" s="6">
        <v>0</v>
      </c>
      <c r="H22" s="6">
        <f>+'Spr. z Całk. Dochodów 1'!H22-I22</f>
        <v>0</v>
      </c>
      <c r="I22" s="6">
        <f>+'Spr. z Całk. Dochodów 1'!I22-J22</f>
        <v>0</v>
      </c>
      <c r="J22" s="6">
        <v>0</v>
      </c>
      <c r="K22" s="6">
        <v>0</v>
      </c>
      <c r="L22" s="6">
        <v>0</v>
      </c>
      <c r="M22" s="6">
        <v>0</v>
      </c>
      <c r="N22" s="7">
        <v>0</v>
      </c>
      <c r="O22" s="6">
        <v>0</v>
      </c>
      <c r="P22" s="6">
        <v>0</v>
      </c>
      <c r="Q22" s="6">
        <v>0</v>
      </c>
      <c r="R22" s="6">
        <v>0</v>
      </c>
      <c r="S22" s="6">
        <f>+'Spr. z Całk. Dochodów 1'!S22-'Spr. z Całk. Dochodów 1'!T22</f>
        <v>-2.38</v>
      </c>
      <c r="T22" s="6">
        <v>0</v>
      </c>
      <c r="U22" s="6">
        <v>1.4699999999999998</v>
      </c>
      <c r="V22" s="7">
        <v>0.91</v>
      </c>
      <c r="W22" s="7">
        <v>-139.51999999999998</v>
      </c>
      <c r="X22" s="7">
        <v>0</v>
      </c>
      <c r="Y22" s="7">
        <v>37.51</v>
      </c>
      <c r="Z22" s="7">
        <v>-0.4</v>
      </c>
      <c r="AA22" s="7">
        <v>-8.2999999999999545</v>
      </c>
      <c r="AB22" s="7">
        <v>-86.250000000000028</v>
      </c>
      <c r="AC22" s="7">
        <v>-172.85</v>
      </c>
      <c r="AD22" s="7">
        <v>0</v>
      </c>
      <c r="AE22" s="7">
        <v>70.519999999999982</v>
      </c>
      <c r="AF22" s="7">
        <v>-1.999999999998181E-2</v>
      </c>
      <c r="AG22" s="7">
        <v>-303.69</v>
      </c>
      <c r="AH22" s="7">
        <v>-83.75</v>
      </c>
      <c r="AI22" s="7">
        <v>-68.66</v>
      </c>
      <c r="AJ22" s="7">
        <v>-43.81</v>
      </c>
      <c r="AK22" s="7">
        <v>-72.680000000000007</v>
      </c>
      <c r="AL22" s="7">
        <v>-38.72</v>
      </c>
      <c r="AM22" s="7">
        <v>-46.139999999999986</v>
      </c>
      <c r="AN22" s="7">
        <v>348.59</v>
      </c>
      <c r="AO22" s="7">
        <v>0</v>
      </c>
      <c r="AP22" s="7">
        <v>0</v>
      </c>
      <c r="AQ22" s="14" t="s">
        <v>49</v>
      </c>
      <c r="AR22" s="14"/>
      <c r="BL22" s="14" t="s">
        <v>49</v>
      </c>
      <c r="BM22" s="14"/>
    </row>
    <row r="23" spans="1:65" x14ac:dyDescent="0.25">
      <c r="A23" s="42" t="s">
        <v>144</v>
      </c>
      <c r="B23" s="42" t="s">
        <v>143</v>
      </c>
      <c r="C23" s="43">
        <f t="shared" ref="C23:D23" si="36">+C22+C21+C20+C19</f>
        <v>-2648.35</v>
      </c>
      <c r="D23" s="43">
        <f t="shared" si="36"/>
        <v>-373.5799999999976</v>
      </c>
      <c r="E23" s="43">
        <f t="shared" ref="E23:F23" si="37">+E22+E21+E20+E19</f>
        <v>523.05000000000041</v>
      </c>
      <c r="F23" s="43">
        <f t="shared" si="37"/>
        <v>-16.959999999999638</v>
      </c>
      <c r="G23" s="43">
        <f>+G22+G21+G20+G19</f>
        <v>-2194.4899999999993</v>
      </c>
      <c r="H23" s="43">
        <f t="shared" ref="H23" si="38">+H22+H21+H20+H19</f>
        <v>2838.8800000000024</v>
      </c>
      <c r="I23" s="43">
        <f t="shared" ref="I23:J23" si="39">+I22+I21+I20+I19</f>
        <v>69.109999999998479</v>
      </c>
      <c r="J23" s="43">
        <f t="shared" si="39"/>
        <v>-15.990000000001459</v>
      </c>
      <c r="K23" s="43">
        <f t="shared" ref="K23:L23" si="40">+K22+K21+K20+K19</f>
        <v>-13137.660000000002</v>
      </c>
      <c r="L23" s="43">
        <f t="shared" si="40"/>
        <v>-87.200000000001125</v>
      </c>
      <c r="M23" s="43">
        <f t="shared" ref="M23:N23" si="41">+M22+M21+M20+M19</f>
        <v>-1491.7499999999993</v>
      </c>
      <c r="N23" s="43">
        <f t="shared" si="41"/>
        <v>-273.12000000000057</v>
      </c>
      <c r="O23" s="43">
        <f t="shared" ref="O23:T23" si="42">SUM(O19:O22)</f>
        <v>104.09999999999667</v>
      </c>
      <c r="P23" s="43">
        <f t="shared" si="42"/>
        <v>138.87999999999943</v>
      </c>
      <c r="Q23" s="43">
        <f t="shared" si="42"/>
        <v>893.55000000000223</v>
      </c>
      <c r="R23" s="43">
        <f t="shared" si="42"/>
        <v>1027.0300000000002</v>
      </c>
      <c r="S23" s="43">
        <f t="shared" si="42"/>
        <v>945.56000000000063</v>
      </c>
      <c r="T23" s="43">
        <f t="shared" si="42"/>
        <v>578.75000000000057</v>
      </c>
      <c r="U23" s="43">
        <f t="shared" ref="U23:AO23" si="43">SUM(U19:U22)</f>
        <v>-243.98000000000027</v>
      </c>
      <c r="V23" s="43">
        <f t="shared" si="43"/>
        <v>-664.4299999999995</v>
      </c>
      <c r="W23" s="43">
        <f t="shared" si="43"/>
        <v>-1291.0899999999997</v>
      </c>
      <c r="X23" s="43">
        <f t="shared" si="43"/>
        <v>-1433.87</v>
      </c>
      <c r="Y23" s="43">
        <f t="shared" si="43"/>
        <v>-1088.1400000000001</v>
      </c>
      <c r="Z23" s="43">
        <f t="shared" si="43"/>
        <v>-1574.700000000001</v>
      </c>
      <c r="AA23" s="43">
        <f t="shared" si="43"/>
        <v>-629.55000000000143</v>
      </c>
      <c r="AB23" s="43">
        <f t="shared" si="43"/>
        <v>-322.06000000000051</v>
      </c>
      <c r="AC23" s="43">
        <f t="shared" si="43"/>
        <v>1329.8200000000011</v>
      </c>
      <c r="AD23" s="43">
        <f t="shared" si="43"/>
        <v>-1446.4800000000012</v>
      </c>
      <c r="AE23" s="43">
        <f t="shared" si="43"/>
        <v>494.14000000000084</v>
      </c>
      <c r="AF23" s="43">
        <f t="shared" si="43"/>
        <v>-453.20999999999952</v>
      </c>
      <c r="AG23" s="43">
        <f t="shared" si="43"/>
        <v>2465.3699999999994</v>
      </c>
      <c r="AH23" s="43">
        <f t="shared" si="43"/>
        <v>522.04</v>
      </c>
      <c r="AI23" s="43">
        <f t="shared" si="43"/>
        <v>-2723.0400000000009</v>
      </c>
      <c r="AJ23" s="43">
        <f t="shared" si="43"/>
        <v>-222.98999999999933</v>
      </c>
      <c r="AK23" s="43">
        <f t="shared" si="43"/>
        <v>-81.470000000000681</v>
      </c>
      <c r="AL23" s="43">
        <f t="shared" si="43"/>
        <v>911.02000000000032</v>
      </c>
      <c r="AM23" s="43">
        <f t="shared" si="43"/>
        <v>-296.8399999999998</v>
      </c>
      <c r="AN23" s="43">
        <f t="shared" si="43"/>
        <v>694.34000000000083</v>
      </c>
      <c r="AO23" s="43">
        <f t="shared" si="43"/>
        <v>352.44000000000034</v>
      </c>
      <c r="AP23" s="43">
        <f t="shared" ref="AP23" si="44">SUM(AP19:AP22)</f>
        <v>643.12</v>
      </c>
      <c r="AQ23" s="42" t="s">
        <v>144</v>
      </c>
      <c r="AR23" s="42" t="s">
        <v>143</v>
      </c>
      <c r="BL23" s="42" t="s">
        <v>144</v>
      </c>
      <c r="BM23" s="42" t="s">
        <v>143</v>
      </c>
    </row>
    <row r="24" spans="1:65" x14ac:dyDescent="0.25">
      <c r="A24" s="12" t="s">
        <v>50</v>
      </c>
      <c r="B24" s="12" t="s">
        <v>106</v>
      </c>
      <c r="C24" s="6">
        <f>+'Spr. z Całk. Dochodów 1'!C24-'Spr. z Całk. Dochodów 1'!D24</f>
        <v>2.5100000000000007</v>
      </c>
      <c r="D24" s="6">
        <v>0</v>
      </c>
      <c r="E24" s="6">
        <v>-7.86</v>
      </c>
      <c r="F24" s="15">
        <v>0</v>
      </c>
      <c r="G24" s="6">
        <v>-25.619999999999997</v>
      </c>
      <c r="H24" s="6">
        <f>+'Spr. z Całk. Dochodów 1'!H24-'Spr. z Całk. Dochodów 1'!I24</f>
        <v>0</v>
      </c>
      <c r="I24" s="6">
        <f>+'Spr. z Całk. Dochodów 1'!I24-'Spr. z Całk. Dochodów 1'!J24</f>
        <v>-47.78</v>
      </c>
      <c r="J24" s="6">
        <f>+'Spr. z Całk. Dochodów 1'!J24</f>
        <v>66.36</v>
      </c>
      <c r="K24" s="6">
        <v>133.38999999999999</v>
      </c>
      <c r="L24" s="15">
        <v>0</v>
      </c>
      <c r="M24" s="15">
        <v>0</v>
      </c>
      <c r="N24" s="15">
        <v>0</v>
      </c>
      <c r="O24" s="6">
        <v>-18.650000000000006</v>
      </c>
      <c r="P24" s="6">
        <v>-16.47</v>
      </c>
      <c r="Q24" s="6">
        <v>-15.310000000000002</v>
      </c>
      <c r="R24" s="6">
        <v>-18.72</v>
      </c>
      <c r="S24" s="6">
        <f>+'Spr. z Całk. Dochodów 1'!S24-'Spr. z Całk. Dochodów 1'!T24</f>
        <v>-111.69999999999999</v>
      </c>
      <c r="T24" s="6">
        <v>-9.5100000000000051</v>
      </c>
      <c r="U24" s="6">
        <f>+'Spr. z Całk. Dochodów 1'!U24-V24</f>
        <v>-72.83</v>
      </c>
      <c r="V24" s="15">
        <f>+'Spr. z Całk. Dochodów 1'!V24</f>
        <v>-0.91</v>
      </c>
      <c r="W24" s="15">
        <f>+'Spr. z Całk. Dochodów 1'!W24-'Spr. z Całk. Dochodów 1'!X24</f>
        <v>8.220000000000006</v>
      </c>
      <c r="X24" s="15">
        <f>+'Spr. z Całk. Dochodów 1'!X24-'Spr. z Całk. Dochodów 1'!Y24</f>
        <v>0</v>
      </c>
      <c r="Y24" s="15">
        <v>-7.980000000000004</v>
      </c>
      <c r="Z24" s="15">
        <v>-61.31</v>
      </c>
      <c r="AA24" s="7">
        <f>+'Spr. z Całk. Dochodów 1'!AA24-'Spr. z Całk. Dochodów 1'!AB24</f>
        <v>-5914.51</v>
      </c>
      <c r="AB24" s="7">
        <v>-523.79</v>
      </c>
      <c r="AC24" s="7">
        <v>-247.21999999999997</v>
      </c>
      <c r="AD24" s="7">
        <v>-498.08</v>
      </c>
      <c r="AE24" s="7">
        <v>1351.11</v>
      </c>
      <c r="AF24" s="7">
        <v>-416.82000000000005</v>
      </c>
      <c r="AG24" s="7">
        <v>-571.83999999999992</v>
      </c>
      <c r="AH24" s="7">
        <v>-394.84</v>
      </c>
      <c r="AI24" s="7">
        <v>530.40999999999985</v>
      </c>
      <c r="AJ24" s="7">
        <v>8694.34</v>
      </c>
      <c r="AK24" s="7">
        <v>-263.52999999999997</v>
      </c>
      <c r="AL24" s="7">
        <v>-195.22</v>
      </c>
      <c r="AM24" s="7">
        <v>-646.31000000000006</v>
      </c>
      <c r="AN24" s="7">
        <v>139.63</v>
      </c>
      <c r="AO24" s="7">
        <v>-142.32</v>
      </c>
      <c r="AP24" s="7">
        <v>-73.44</v>
      </c>
      <c r="AQ24" s="12" t="s">
        <v>50</v>
      </c>
      <c r="AR24" s="12" t="s">
        <v>106</v>
      </c>
      <c r="BL24" s="12" t="s">
        <v>50</v>
      </c>
      <c r="BM24" s="12" t="s">
        <v>106</v>
      </c>
    </row>
    <row r="25" spans="1:65" x14ac:dyDescent="0.25">
      <c r="A25" s="42" t="s">
        <v>51</v>
      </c>
      <c r="B25" s="42" t="s">
        <v>107</v>
      </c>
      <c r="C25" s="43">
        <f t="shared" ref="C25:D25" si="45">+C24+C23</f>
        <v>-2645.8399999999997</v>
      </c>
      <c r="D25" s="43">
        <f t="shared" si="45"/>
        <v>-373.5799999999976</v>
      </c>
      <c r="E25" s="43">
        <f t="shared" ref="E25:F25" si="46">+E24+E23</f>
        <v>515.1900000000004</v>
      </c>
      <c r="F25" s="43">
        <f t="shared" si="46"/>
        <v>-16.959999999999638</v>
      </c>
      <c r="G25" s="43">
        <f>+G24+G23</f>
        <v>-2220.1099999999992</v>
      </c>
      <c r="H25" s="43">
        <f>+H24+H23</f>
        <v>2838.8800000000024</v>
      </c>
      <c r="I25" s="43">
        <f t="shared" ref="I25:J25" si="47">+I24+I23</f>
        <v>21.329999999998478</v>
      </c>
      <c r="J25" s="43">
        <f t="shared" si="47"/>
        <v>50.369999999998541</v>
      </c>
      <c r="K25" s="43">
        <f t="shared" ref="K25:L25" si="48">+K24+K23</f>
        <v>-13004.270000000002</v>
      </c>
      <c r="L25" s="43">
        <f t="shared" si="48"/>
        <v>-87.200000000001125</v>
      </c>
      <c r="M25" s="43">
        <f t="shared" ref="M25:N25" si="49">+M24+M23</f>
        <v>-1491.7499999999993</v>
      </c>
      <c r="N25" s="43">
        <f t="shared" si="49"/>
        <v>-273.12000000000057</v>
      </c>
      <c r="O25" s="43">
        <f t="shared" ref="O25:T25" si="50">+O24+O23</f>
        <v>85.449999999996663</v>
      </c>
      <c r="P25" s="43">
        <f t="shared" si="50"/>
        <v>122.40999999999943</v>
      </c>
      <c r="Q25" s="43">
        <f t="shared" si="50"/>
        <v>878.24000000000228</v>
      </c>
      <c r="R25" s="43">
        <f t="shared" si="50"/>
        <v>1008.3100000000002</v>
      </c>
      <c r="S25" s="43">
        <f t="shared" si="50"/>
        <v>833.86000000000058</v>
      </c>
      <c r="T25" s="43">
        <f t="shared" si="50"/>
        <v>569.24000000000058</v>
      </c>
      <c r="U25" s="43">
        <f t="shared" ref="U25:AO25" si="51">+U24+U23</f>
        <v>-316.81000000000029</v>
      </c>
      <c r="V25" s="43">
        <f t="shared" si="51"/>
        <v>-665.33999999999946</v>
      </c>
      <c r="W25" s="43">
        <f t="shared" si="51"/>
        <v>-1282.8699999999997</v>
      </c>
      <c r="X25" s="43">
        <f t="shared" si="51"/>
        <v>-1433.87</v>
      </c>
      <c r="Y25" s="43">
        <f t="shared" si="51"/>
        <v>-1096.1200000000001</v>
      </c>
      <c r="Z25" s="43">
        <f t="shared" si="51"/>
        <v>-1636.0100000000009</v>
      </c>
      <c r="AA25" s="43">
        <f t="shared" si="51"/>
        <v>-6544.0600000000013</v>
      </c>
      <c r="AB25" s="43">
        <f t="shared" si="51"/>
        <v>-845.85000000000048</v>
      </c>
      <c r="AC25" s="43">
        <f t="shared" si="51"/>
        <v>1082.600000000001</v>
      </c>
      <c r="AD25" s="43">
        <f t="shared" si="51"/>
        <v>-1944.5600000000011</v>
      </c>
      <c r="AE25" s="43">
        <f t="shared" si="51"/>
        <v>1845.2500000000007</v>
      </c>
      <c r="AF25" s="43">
        <f t="shared" si="51"/>
        <v>-870.02999999999952</v>
      </c>
      <c r="AG25" s="43">
        <f t="shared" si="51"/>
        <v>1893.5299999999995</v>
      </c>
      <c r="AH25" s="43">
        <f t="shared" si="51"/>
        <v>127.19999999999999</v>
      </c>
      <c r="AI25" s="43">
        <f t="shared" si="51"/>
        <v>-2192.630000000001</v>
      </c>
      <c r="AJ25" s="43">
        <f t="shared" si="51"/>
        <v>8471.35</v>
      </c>
      <c r="AK25" s="43">
        <f t="shared" si="51"/>
        <v>-345.00000000000068</v>
      </c>
      <c r="AL25" s="43">
        <f t="shared" si="51"/>
        <v>715.8000000000003</v>
      </c>
      <c r="AM25" s="43">
        <f t="shared" si="51"/>
        <v>-943.14999999999986</v>
      </c>
      <c r="AN25" s="43">
        <f t="shared" si="51"/>
        <v>833.97000000000082</v>
      </c>
      <c r="AO25" s="43">
        <f t="shared" si="51"/>
        <v>210.12000000000035</v>
      </c>
      <c r="AP25" s="43">
        <f t="shared" ref="AP25" si="52">+AP24+AP23</f>
        <v>569.68000000000006</v>
      </c>
      <c r="AQ25" s="42" t="s">
        <v>51</v>
      </c>
      <c r="AR25" s="42" t="s">
        <v>107</v>
      </c>
      <c r="BL25" s="42" t="s">
        <v>51</v>
      </c>
      <c r="BM25" s="42" t="s">
        <v>107</v>
      </c>
    </row>
    <row r="26" spans="1:65" s="3" customFormat="1" ht="13.5" customHeight="1" x14ac:dyDescent="0.25">
      <c r="A26" s="18" t="s">
        <v>140</v>
      </c>
      <c r="B26" s="18" t="s">
        <v>139</v>
      </c>
      <c r="C26" s="32">
        <f t="shared" ref="C26:D26" si="53">+C25</f>
        <v>-2645.8399999999997</v>
      </c>
      <c r="D26" s="32">
        <f t="shared" si="53"/>
        <v>-373.5799999999976</v>
      </c>
      <c r="E26" s="32">
        <f t="shared" ref="E26:F27" si="54">+E25</f>
        <v>515.1900000000004</v>
      </c>
      <c r="F26" s="32">
        <f t="shared" si="54"/>
        <v>-16.959999999999638</v>
      </c>
      <c r="G26" s="32">
        <f t="shared" ref="G26:H26" si="55">+G25</f>
        <v>-2220.1099999999992</v>
      </c>
      <c r="H26" s="32">
        <f t="shared" si="55"/>
        <v>2838.8800000000024</v>
      </c>
      <c r="I26" s="32">
        <f t="shared" ref="I26:J26" si="56">+I25</f>
        <v>21.329999999998478</v>
      </c>
      <c r="J26" s="32">
        <f t="shared" si="56"/>
        <v>50.369999999998541</v>
      </c>
      <c r="K26" s="32">
        <f t="shared" ref="K26:L26" si="57">+K25</f>
        <v>-13004.270000000002</v>
      </c>
      <c r="L26" s="32">
        <f t="shared" si="57"/>
        <v>-87.200000000001125</v>
      </c>
      <c r="M26" s="32">
        <f t="shared" ref="M26:N26" si="58">+M25</f>
        <v>-1491.7499999999993</v>
      </c>
      <c r="N26" s="32">
        <f t="shared" si="58"/>
        <v>-273.12000000000057</v>
      </c>
      <c r="O26" s="32">
        <f t="shared" ref="O26" si="59">+O25</f>
        <v>85.449999999996663</v>
      </c>
      <c r="P26" s="32">
        <f t="shared" ref="P26:Q26" si="60">+P25</f>
        <v>122.40999999999943</v>
      </c>
      <c r="Q26" s="32">
        <f t="shared" si="60"/>
        <v>878.24000000000228</v>
      </c>
      <c r="R26" s="32">
        <f t="shared" ref="R26:T27" si="61">+R25</f>
        <v>1008.3100000000002</v>
      </c>
      <c r="S26" s="32">
        <f t="shared" si="61"/>
        <v>833.86000000000058</v>
      </c>
      <c r="T26" s="32">
        <f t="shared" si="61"/>
        <v>569.24000000000058</v>
      </c>
      <c r="U26" s="32">
        <f t="shared" ref="U26:AD27" si="62">+U25</f>
        <v>-316.81000000000029</v>
      </c>
      <c r="V26" s="32">
        <f t="shared" si="62"/>
        <v>-665.33999999999946</v>
      </c>
      <c r="W26" s="32">
        <f t="shared" si="62"/>
        <v>-1282.8699999999997</v>
      </c>
      <c r="X26" s="32">
        <f t="shared" si="62"/>
        <v>-1433.87</v>
      </c>
      <c r="Y26" s="32">
        <f t="shared" si="62"/>
        <v>-1096.1200000000001</v>
      </c>
      <c r="Z26" s="32">
        <f t="shared" si="62"/>
        <v>-1636.0100000000009</v>
      </c>
      <c r="AA26" s="32">
        <f t="shared" si="62"/>
        <v>-6544.0600000000013</v>
      </c>
      <c r="AB26" s="32">
        <f t="shared" si="62"/>
        <v>-845.85000000000048</v>
      </c>
      <c r="AC26" s="32">
        <f t="shared" si="62"/>
        <v>1082.600000000001</v>
      </c>
      <c r="AD26" s="32">
        <f t="shared" si="62"/>
        <v>-1944.5600000000011</v>
      </c>
      <c r="AE26" s="32">
        <f t="shared" ref="AE26:AN27" si="63">+AE25</f>
        <v>1845.2500000000007</v>
      </c>
      <c r="AF26" s="32">
        <f t="shared" si="63"/>
        <v>-870.02999999999952</v>
      </c>
      <c r="AG26" s="32">
        <f t="shared" si="63"/>
        <v>1893.5299999999995</v>
      </c>
      <c r="AH26" s="32">
        <f t="shared" si="63"/>
        <v>127.19999999999999</v>
      </c>
      <c r="AI26" s="32">
        <f t="shared" si="63"/>
        <v>-2192.630000000001</v>
      </c>
      <c r="AJ26" s="32">
        <f t="shared" si="63"/>
        <v>8471.35</v>
      </c>
      <c r="AK26" s="32">
        <f t="shared" si="63"/>
        <v>-345.00000000000068</v>
      </c>
      <c r="AL26" s="32">
        <f t="shared" si="63"/>
        <v>715.8000000000003</v>
      </c>
      <c r="AM26" s="32">
        <f t="shared" si="63"/>
        <v>-943.14999999999986</v>
      </c>
      <c r="AN26" s="32">
        <f t="shared" si="63"/>
        <v>833.97000000000082</v>
      </c>
      <c r="AO26" s="32">
        <f t="shared" ref="AO26:AO27" si="64">+AO25</f>
        <v>210.12000000000035</v>
      </c>
      <c r="AP26" s="32">
        <f t="shared" ref="AP26:AP27" si="65">+AP25</f>
        <v>569.68000000000006</v>
      </c>
      <c r="AQ26" s="18" t="s">
        <v>140</v>
      </c>
      <c r="AR26" s="18" t="s">
        <v>139</v>
      </c>
      <c r="BL26" s="18" t="s">
        <v>140</v>
      </c>
      <c r="BM26" s="18" t="s">
        <v>139</v>
      </c>
    </row>
    <row r="27" spans="1:65" x14ac:dyDescent="0.25">
      <c r="A27" s="45" t="s">
        <v>52</v>
      </c>
      <c r="B27" s="45" t="s">
        <v>109</v>
      </c>
      <c r="C27" s="43">
        <f t="shared" ref="C27:D27" si="66">+C26</f>
        <v>-2645.8399999999997</v>
      </c>
      <c r="D27" s="43">
        <f t="shared" si="66"/>
        <v>-373.5799999999976</v>
      </c>
      <c r="E27" s="43">
        <f t="shared" si="54"/>
        <v>515.1900000000004</v>
      </c>
      <c r="F27" s="43">
        <f t="shared" si="54"/>
        <v>-16.959999999999638</v>
      </c>
      <c r="G27" s="43">
        <f t="shared" ref="G27" si="67">+G26</f>
        <v>-2220.1099999999992</v>
      </c>
      <c r="H27" s="43">
        <f t="shared" ref="H27:I27" si="68">+H26</f>
        <v>2838.8800000000024</v>
      </c>
      <c r="I27" s="43">
        <f t="shared" si="68"/>
        <v>21.329999999998478</v>
      </c>
      <c r="J27" s="43">
        <f t="shared" ref="J27:K27" si="69">+J26</f>
        <v>50.369999999998541</v>
      </c>
      <c r="K27" s="43">
        <f t="shared" si="69"/>
        <v>-13004.270000000002</v>
      </c>
      <c r="L27" s="43">
        <f t="shared" ref="L27:M27" si="70">+L26</f>
        <v>-87.200000000001125</v>
      </c>
      <c r="M27" s="43">
        <f t="shared" si="70"/>
        <v>-1491.7499999999993</v>
      </c>
      <c r="N27" s="43">
        <f t="shared" ref="N27:O27" si="71">+N26</f>
        <v>-273.12000000000057</v>
      </c>
      <c r="O27" s="43">
        <f t="shared" si="71"/>
        <v>85.449999999996663</v>
      </c>
      <c r="P27" s="43">
        <f t="shared" ref="P27:Q27" si="72">+P26</f>
        <v>122.40999999999943</v>
      </c>
      <c r="Q27" s="43">
        <f t="shared" si="72"/>
        <v>878.24000000000228</v>
      </c>
      <c r="R27" s="43">
        <f t="shared" si="61"/>
        <v>1008.3100000000002</v>
      </c>
      <c r="S27" s="43">
        <f t="shared" si="61"/>
        <v>833.86000000000058</v>
      </c>
      <c r="T27" s="43">
        <f t="shared" si="61"/>
        <v>569.24000000000058</v>
      </c>
      <c r="U27" s="43">
        <f t="shared" si="62"/>
        <v>-316.81000000000029</v>
      </c>
      <c r="V27" s="43">
        <f t="shared" si="62"/>
        <v>-665.33999999999946</v>
      </c>
      <c r="W27" s="43">
        <f t="shared" si="62"/>
        <v>-1282.8699999999997</v>
      </c>
      <c r="X27" s="43">
        <f t="shared" si="62"/>
        <v>-1433.87</v>
      </c>
      <c r="Y27" s="43">
        <f t="shared" si="62"/>
        <v>-1096.1200000000001</v>
      </c>
      <c r="Z27" s="43">
        <f t="shared" si="62"/>
        <v>-1636.0100000000009</v>
      </c>
      <c r="AA27" s="43">
        <f t="shared" si="62"/>
        <v>-6544.0600000000013</v>
      </c>
      <c r="AB27" s="43">
        <f t="shared" si="62"/>
        <v>-845.85000000000048</v>
      </c>
      <c r="AC27" s="43">
        <f t="shared" si="62"/>
        <v>1082.600000000001</v>
      </c>
      <c r="AD27" s="43">
        <f t="shared" si="62"/>
        <v>-1944.5600000000011</v>
      </c>
      <c r="AE27" s="43">
        <f t="shared" si="63"/>
        <v>1845.2500000000007</v>
      </c>
      <c r="AF27" s="43">
        <f t="shared" si="63"/>
        <v>-870.02999999999952</v>
      </c>
      <c r="AG27" s="43">
        <f t="shared" si="63"/>
        <v>1893.5299999999995</v>
      </c>
      <c r="AH27" s="43">
        <f t="shared" si="63"/>
        <v>127.19999999999999</v>
      </c>
      <c r="AI27" s="43">
        <f t="shared" si="63"/>
        <v>-2192.630000000001</v>
      </c>
      <c r="AJ27" s="43">
        <f t="shared" si="63"/>
        <v>8471.35</v>
      </c>
      <c r="AK27" s="43">
        <f t="shared" si="63"/>
        <v>-345.00000000000068</v>
      </c>
      <c r="AL27" s="43">
        <f t="shared" si="63"/>
        <v>715.8000000000003</v>
      </c>
      <c r="AM27" s="43">
        <f t="shared" si="63"/>
        <v>-943.14999999999986</v>
      </c>
      <c r="AN27" s="43">
        <f t="shared" si="63"/>
        <v>833.97000000000082</v>
      </c>
      <c r="AO27" s="43">
        <f t="shared" si="64"/>
        <v>210.12000000000035</v>
      </c>
      <c r="AP27" s="43">
        <f t="shared" si="65"/>
        <v>569.68000000000006</v>
      </c>
      <c r="AQ27" s="45" t="s">
        <v>52</v>
      </c>
      <c r="AR27" s="45" t="s">
        <v>109</v>
      </c>
      <c r="BL27" s="45" t="s">
        <v>52</v>
      </c>
      <c r="BM27" s="45" t="s">
        <v>109</v>
      </c>
    </row>
    <row r="28" spans="1:65" s="3" customFormat="1" x14ac:dyDescent="0.25">
      <c r="A28" s="20" t="s">
        <v>60</v>
      </c>
      <c r="B28" s="20" t="s">
        <v>60</v>
      </c>
      <c r="C28" s="6">
        <f>+'Spr. z Całk. Dochodów 1'!C28-'Spr. z Całk. Dochodów 1'!D28</f>
        <v>-1661.2599999999998</v>
      </c>
      <c r="D28" s="7">
        <f t="shared" ref="C28:D28" si="73">+D19-D10</f>
        <v>507.17000000000246</v>
      </c>
      <c r="E28" s="7">
        <f t="shared" ref="E28:F28" si="74">+E19-E10</f>
        <v>1484.1300000000006</v>
      </c>
      <c r="F28" s="7">
        <f t="shared" si="74"/>
        <v>894.02000000000032</v>
      </c>
      <c r="G28" s="6">
        <f t="shared" ref="G28:H28" si="75">+G19-G10</f>
        <v>-1208.3199999999993</v>
      </c>
      <c r="H28" s="6">
        <f t="shared" si="75"/>
        <v>4001.4400000000023</v>
      </c>
      <c r="I28" s="6">
        <f t="shared" ref="I28:J28" si="76">+I19-I10</f>
        <v>1153.6999999999985</v>
      </c>
      <c r="J28" s="6">
        <f t="shared" si="76"/>
        <v>1038.4899999999984</v>
      </c>
      <c r="K28" s="6">
        <f t="shared" ref="K28:L28" si="77">+K19-K10</f>
        <v>-11514.920000000002</v>
      </c>
      <c r="L28" s="6">
        <f t="shared" si="77"/>
        <v>1394.1299999999992</v>
      </c>
      <c r="M28" s="6">
        <f t="shared" ref="M28:R28" si="78">+M19-M10</f>
        <v>361.73000000000047</v>
      </c>
      <c r="N28" s="6">
        <f t="shared" si="78"/>
        <v>1202.0699999999995</v>
      </c>
      <c r="O28" s="6">
        <f t="shared" si="78"/>
        <v>1558.9499999999971</v>
      </c>
      <c r="P28" s="6">
        <f t="shared" si="78"/>
        <v>1456.3999999999992</v>
      </c>
      <c r="Q28" s="6">
        <f t="shared" si="78"/>
        <v>2150.4600000000028</v>
      </c>
      <c r="R28" s="6">
        <f t="shared" si="78"/>
        <v>2223.5300000000002</v>
      </c>
      <c r="S28" s="6">
        <f>+'Spr. z Całk. Dochodów 1'!S28-'Spr. z Całk. Dochodów 1'!T28</f>
        <v>2561.5899999999992</v>
      </c>
      <c r="T28" s="6">
        <f>+T19-T10</f>
        <v>1980.9300000000005</v>
      </c>
      <c r="U28" s="6">
        <f t="shared" ref="U28:AO28" si="79">+U19-U10</f>
        <v>1118.5099999999998</v>
      </c>
      <c r="V28" s="6">
        <f t="shared" si="79"/>
        <v>959.9500000000005</v>
      </c>
      <c r="W28" s="6">
        <f t="shared" si="79"/>
        <v>1213.81</v>
      </c>
      <c r="X28" s="6">
        <f t="shared" si="79"/>
        <v>550.51000000000022</v>
      </c>
      <c r="Y28" s="6">
        <f t="shared" si="79"/>
        <v>225.8599999999999</v>
      </c>
      <c r="Z28" s="6">
        <f t="shared" si="79"/>
        <v>-116.91000000000076</v>
      </c>
      <c r="AA28" s="6">
        <f t="shared" si="79"/>
        <v>942.849999999999</v>
      </c>
      <c r="AB28" s="6">
        <f t="shared" si="79"/>
        <v>1263.1499999999994</v>
      </c>
      <c r="AC28" s="6">
        <f t="shared" si="79"/>
        <v>3101.630000000001</v>
      </c>
      <c r="AD28" s="6">
        <f t="shared" si="79"/>
        <v>-294.95000000000118</v>
      </c>
      <c r="AE28" s="6">
        <f t="shared" si="79"/>
        <v>764.41000000000099</v>
      </c>
      <c r="AF28" s="6">
        <f t="shared" si="79"/>
        <v>704.94000000000062</v>
      </c>
      <c r="AG28" s="6">
        <f t="shared" si="79"/>
        <v>4046.1599999999989</v>
      </c>
      <c r="AH28" s="6">
        <f t="shared" si="79"/>
        <v>1916.67</v>
      </c>
      <c r="AI28" s="6">
        <f t="shared" si="79"/>
        <v>-1736.3900000000008</v>
      </c>
      <c r="AJ28" s="6">
        <f t="shared" si="79"/>
        <v>170.66000000000076</v>
      </c>
      <c r="AK28" s="6">
        <f t="shared" si="79"/>
        <v>260.28999999999928</v>
      </c>
      <c r="AL28" s="6">
        <f t="shared" si="79"/>
        <v>1727.2400000000002</v>
      </c>
      <c r="AM28" s="6">
        <f t="shared" si="79"/>
        <v>213.95000000000027</v>
      </c>
      <c r="AN28" s="6">
        <f t="shared" si="79"/>
        <v>1120.3700000000008</v>
      </c>
      <c r="AO28" s="6">
        <f t="shared" si="79"/>
        <v>816.33000000000038</v>
      </c>
      <c r="AP28" s="6">
        <f t="shared" ref="AP28" si="80">+AP19-AP10</f>
        <v>829.67999999999984</v>
      </c>
      <c r="AQ28" s="20" t="s">
        <v>60</v>
      </c>
      <c r="AR28" s="20" t="s">
        <v>60</v>
      </c>
      <c r="BL28" s="20" t="s">
        <v>60</v>
      </c>
      <c r="BM28" s="20" t="s">
        <v>60</v>
      </c>
    </row>
    <row r="29" spans="1:65" x14ac:dyDescent="0.25">
      <c r="A29" s="33" t="s">
        <v>177</v>
      </c>
      <c r="B29" s="33" t="s">
        <v>161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29"/>
      <c r="P29" s="29"/>
      <c r="Q29" s="29"/>
      <c r="R29" s="29"/>
      <c r="S29" s="29"/>
      <c r="T29" s="29"/>
      <c r="U29" s="29"/>
      <c r="AE29" s="10"/>
      <c r="AF29" s="10"/>
      <c r="AG29" s="10"/>
      <c r="AH29" s="10"/>
      <c r="AI29" s="8"/>
      <c r="AJ29" s="8"/>
      <c r="AK29" s="8"/>
      <c r="AL29" s="8"/>
      <c r="AM29" s="33"/>
      <c r="AN29" s="33"/>
      <c r="AO29" s="33"/>
      <c r="AP29" s="33"/>
      <c r="AQ29" s="33" t="s">
        <v>177</v>
      </c>
      <c r="AR29" s="33" t="s">
        <v>161</v>
      </c>
    </row>
    <row r="31" spans="1:65" x14ac:dyDescent="0.25">
      <c r="AJ31" s="9" t="s">
        <v>0</v>
      </c>
    </row>
    <row r="32" spans="1:65" x14ac:dyDescent="0.25">
      <c r="AJ32" s="9" t="s">
        <v>0</v>
      </c>
    </row>
    <row r="33" spans="36:36" x14ac:dyDescent="0.25">
      <c r="AJ33" s="9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76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H50"/>
  <sheetViews>
    <sheetView workbookViewId="0">
      <selection activeCell="B30" sqref="B30"/>
    </sheetView>
  </sheetViews>
  <sheetFormatPr defaultColWidth="9.140625" defaultRowHeight="15" x14ac:dyDescent="0.25"/>
  <cols>
    <col min="1" max="1" width="41.140625" style="9" customWidth="1"/>
    <col min="2" max="2" width="36.7109375" style="9" customWidth="1"/>
    <col min="3" max="18" width="9" style="9" customWidth="1"/>
    <col min="19" max="19" width="9.5703125" style="3" customWidth="1"/>
    <col min="20" max="32" width="9" style="3" customWidth="1"/>
    <col min="33" max="43" width="9" style="9" customWidth="1"/>
    <col min="44" max="44" width="34.7109375" style="3" customWidth="1"/>
    <col min="45" max="45" width="40.28515625" style="3" customWidth="1"/>
    <col min="46" max="814" width="9.140625" style="3"/>
    <col min="815" max="16384" width="9.140625" style="9"/>
  </cols>
  <sheetData>
    <row r="1" spans="1:814" ht="43.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AG1" s="10"/>
      <c r="AH1" s="10" t="s">
        <v>0</v>
      </c>
      <c r="AI1" s="10"/>
      <c r="AJ1" s="10"/>
      <c r="AK1" s="10"/>
      <c r="AL1" s="10"/>
      <c r="AM1" s="10"/>
      <c r="AN1" s="10"/>
      <c r="AO1" s="10"/>
      <c r="AP1" s="10"/>
      <c r="AQ1" s="10"/>
    </row>
    <row r="2" spans="1:814" ht="26.25" x14ac:dyDescent="0.4">
      <c r="A2" s="5" t="s">
        <v>246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AD2" s="27"/>
      <c r="AE2" s="27"/>
      <c r="AF2" s="27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814" x14ac:dyDescent="0.25">
      <c r="A3" s="17" t="s">
        <v>73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X3" s="3" t="s">
        <v>0</v>
      </c>
      <c r="Y3" s="3" t="s">
        <v>0</v>
      </c>
      <c r="Z3" s="3" t="s">
        <v>0</v>
      </c>
      <c r="AA3" s="3" t="s">
        <v>0</v>
      </c>
      <c r="AD3" s="28"/>
      <c r="AE3" s="28"/>
      <c r="AF3" s="28"/>
      <c r="AG3" s="10"/>
      <c r="AH3" s="10"/>
      <c r="AI3" s="10"/>
      <c r="AJ3" s="10" t="s">
        <v>0</v>
      </c>
      <c r="AK3" s="10"/>
      <c r="AL3" s="10"/>
      <c r="AM3" s="10"/>
      <c r="AN3" s="10"/>
      <c r="AO3" s="10"/>
      <c r="AP3" s="10"/>
      <c r="AQ3" s="10"/>
    </row>
    <row r="4" spans="1:814" x14ac:dyDescent="0.25">
      <c r="A4" s="46" t="s">
        <v>40</v>
      </c>
      <c r="B4" s="35" t="s">
        <v>130</v>
      </c>
      <c r="C4" s="57" t="s">
        <v>274</v>
      </c>
      <c r="D4" s="57" t="s">
        <v>266</v>
      </c>
      <c r="E4" s="57" t="s">
        <v>262</v>
      </c>
      <c r="F4" s="57" t="s">
        <v>261</v>
      </c>
      <c r="G4" s="57" t="s">
        <v>258</v>
      </c>
      <c r="H4" s="57" t="s">
        <v>256</v>
      </c>
      <c r="I4" s="57" t="s">
        <v>253</v>
      </c>
      <c r="J4" s="57" t="s">
        <v>251</v>
      </c>
      <c r="K4" s="57" t="s">
        <v>243</v>
      </c>
      <c r="L4" s="57" t="s">
        <v>240</v>
      </c>
      <c r="M4" s="57" t="s">
        <v>237</v>
      </c>
      <c r="N4" s="57" t="s">
        <v>235</v>
      </c>
      <c r="O4" s="57" t="s">
        <v>231</v>
      </c>
      <c r="P4" s="57" t="s">
        <v>229</v>
      </c>
      <c r="Q4" s="57" t="s">
        <v>224</v>
      </c>
      <c r="R4" s="57" t="s">
        <v>218</v>
      </c>
      <c r="S4" s="57" t="s">
        <v>212</v>
      </c>
      <c r="T4" s="41" t="s">
        <v>210</v>
      </c>
      <c r="U4" s="41" t="s">
        <v>207</v>
      </c>
      <c r="V4" s="41" t="s">
        <v>204</v>
      </c>
      <c r="W4" s="41" t="s">
        <v>200</v>
      </c>
      <c r="X4" s="41" t="s">
        <v>195</v>
      </c>
      <c r="Y4" s="41" t="s">
        <v>189</v>
      </c>
      <c r="Z4" s="41" t="s">
        <v>192</v>
      </c>
      <c r="AA4" s="41" t="s">
        <v>193</v>
      </c>
      <c r="AB4" s="41" t="s">
        <v>176</v>
      </c>
      <c r="AC4" s="41" t="s">
        <v>173</v>
      </c>
      <c r="AD4" s="41" t="s">
        <v>149</v>
      </c>
      <c r="AE4" s="41" t="s">
        <v>148</v>
      </c>
      <c r="AF4" s="41" t="s">
        <v>76</v>
      </c>
      <c r="AG4" s="41" t="s">
        <v>67</v>
      </c>
      <c r="AH4" s="41" t="s">
        <v>66</v>
      </c>
      <c r="AI4" s="40" t="s">
        <v>65</v>
      </c>
      <c r="AJ4" s="40" t="s">
        <v>70</v>
      </c>
      <c r="AK4" s="40" t="s">
        <v>277</v>
      </c>
      <c r="AL4" s="40" t="s">
        <v>276</v>
      </c>
      <c r="AM4" s="40" t="s">
        <v>64</v>
      </c>
      <c r="AN4" s="40" t="s">
        <v>284</v>
      </c>
      <c r="AO4" s="40" t="s">
        <v>275</v>
      </c>
      <c r="AP4" s="40" t="s">
        <v>77</v>
      </c>
      <c r="AQ4" s="40" t="s">
        <v>63</v>
      </c>
      <c r="AR4" s="46" t="s">
        <v>202</v>
      </c>
      <c r="AS4" s="35" t="s">
        <v>130</v>
      </c>
    </row>
    <row r="5" spans="1:814" s="3" customFormat="1" x14ac:dyDescent="0.25">
      <c r="A5" s="20" t="s">
        <v>75</v>
      </c>
      <c r="B5" s="20" t="s">
        <v>110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20" t="s">
        <v>75</v>
      </c>
      <c r="AS5" s="20" t="s">
        <v>110</v>
      </c>
    </row>
    <row r="6" spans="1:814" x14ac:dyDescent="0.25">
      <c r="A6" s="22" t="s">
        <v>175</v>
      </c>
      <c r="B6" s="22" t="s">
        <v>174</v>
      </c>
      <c r="C6" s="7">
        <v>-2521.1899999999951</v>
      </c>
      <c r="D6" s="7">
        <v>124.65000000000414</v>
      </c>
      <c r="E6" s="7">
        <v>498.23</v>
      </c>
      <c r="F6" s="7">
        <v>-16.959999999999624</v>
      </c>
      <c r="G6" s="7">
        <v>690.47</v>
      </c>
      <c r="H6" s="7">
        <v>2910.58</v>
      </c>
      <c r="I6" s="7">
        <v>71.7</v>
      </c>
      <c r="J6" s="7">
        <v>50.369999999998527</v>
      </c>
      <c r="K6" s="7">
        <v>-14856.34</v>
      </c>
      <c r="L6" s="7">
        <v>-1852.0700000000029</v>
      </c>
      <c r="M6" s="7">
        <v>-1764.87</v>
      </c>
      <c r="N6" s="7">
        <v>-273.12000000000057</v>
      </c>
      <c r="O6" s="7">
        <v>2094.4099999999994</v>
      </c>
      <c r="P6" s="7">
        <v>2008.9600000000019</v>
      </c>
      <c r="Q6" s="7">
        <v>1886.55</v>
      </c>
      <c r="R6" s="7">
        <v>1008.3100000000004</v>
      </c>
      <c r="S6" s="7">
        <v>420.95</v>
      </c>
      <c r="T6" s="7">
        <v>-412.91</v>
      </c>
      <c r="U6" s="7">
        <v>-982.15</v>
      </c>
      <c r="V6" s="7">
        <v>-665.34</v>
      </c>
      <c r="W6" s="7">
        <v>-5448.87</v>
      </c>
      <c r="X6" s="7">
        <v>-4166</v>
      </c>
      <c r="Y6" s="7">
        <v>-2732.13</v>
      </c>
      <c r="Z6" s="7">
        <v>-1636.01</v>
      </c>
      <c r="AA6" s="7">
        <v>-8251.8700000000008</v>
      </c>
      <c r="AB6" s="7">
        <v>-1707.81</v>
      </c>
      <c r="AC6" s="7">
        <v>-861.96</v>
      </c>
      <c r="AD6" s="7">
        <v>-1944.56</v>
      </c>
      <c r="AE6" s="7">
        <v>2995.96</v>
      </c>
      <c r="AF6" s="7">
        <v>1150.71</v>
      </c>
      <c r="AG6" s="7">
        <v>2020.74</v>
      </c>
      <c r="AH6" s="7">
        <v>127.2</v>
      </c>
      <c r="AI6" s="7">
        <v>7587.48</v>
      </c>
      <c r="AJ6" s="7">
        <v>8842.14</v>
      </c>
      <c r="AK6" s="7">
        <v>370.8</v>
      </c>
      <c r="AL6" s="7">
        <v>715.8</v>
      </c>
      <c r="AM6" s="7">
        <v>670.61</v>
      </c>
      <c r="AN6" s="7">
        <v>1613.78</v>
      </c>
      <c r="AO6" s="7">
        <v>779.8</v>
      </c>
      <c r="AP6" s="7">
        <v>569.67999999999995</v>
      </c>
      <c r="AQ6" s="7">
        <v>-2792.81</v>
      </c>
      <c r="AR6" s="22" t="s">
        <v>175</v>
      </c>
      <c r="AS6" s="22" t="s">
        <v>174</v>
      </c>
    </row>
    <row r="7" spans="1:814" x14ac:dyDescent="0.25">
      <c r="A7" s="14" t="s">
        <v>4</v>
      </c>
      <c r="B7" s="14" t="s">
        <v>111</v>
      </c>
      <c r="C7" s="15">
        <v>3397.47</v>
      </c>
      <c r="D7" s="15">
        <v>2536.23</v>
      </c>
      <c r="E7" s="15">
        <v>1674.56</v>
      </c>
      <c r="F7" s="15">
        <v>829.68</v>
      </c>
      <c r="G7" s="15">
        <v>3872.61</v>
      </c>
      <c r="H7" s="15">
        <v>2889.73</v>
      </c>
      <c r="I7" s="15">
        <v>1931.39</v>
      </c>
      <c r="J7" s="15">
        <v>970.39</v>
      </c>
      <c r="K7" s="15">
        <v>6013.51</v>
      </c>
      <c r="L7" s="15">
        <v>4508.1400000000003</v>
      </c>
      <c r="M7" s="15">
        <v>3050.91</v>
      </c>
      <c r="N7" s="15">
        <v>1456.92</v>
      </c>
      <c r="O7" s="15">
        <v>4395.93</v>
      </c>
      <c r="P7" s="15">
        <v>3252.64</v>
      </c>
      <c r="Q7" s="15">
        <v>2099.61</v>
      </c>
      <c r="R7" s="15">
        <v>1136.6099999999999</v>
      </c>
      <c r="S7" s="7">
        <v>4860.8599999999997</v>
      </c>
      <c r="T7" s="7">
        <v>3633.8599999999997</v>
      </c>
      <c r="U7" s="7">
        <v>2371.3499999999995</v>
      </c>
      <c r="V7" s="7">
        <v>1380.42</v>
      </c>
      <c r="W7" s="7">
        <v>6320.45</v>
      </c>
      <c r="X7" s="7">
        <v>4025.75</v>
      </c>
      <c r="Y7" s="7">
        <v>2379.4299999999998</v>
      </c>
      <c r="Z7" s="7">
        <v>1127.99</v>
      </c>
      <c r="AA7" s="7">
        <v>4214.8900000000003</v>
      </c>
      <c r="AB7" s="7">
        <v>3131.12</v>
      </c>
      <c r="AC7" s="7">
        <v>2039.49</v>
      </c>
      <c r="AD7" s="7">
        <v>995.56</v>
      </c>
      <c r="AE7" s="7">
        <v>4017.92</v>
      </c>
      <c r="AF7" s="7">
        <v>3661.27</v>
      </c>
      <c r="AG7" s="7">
        <v>2548.4899999999998</v>
      </c>
      <c r="AH7" s="7">
        <v>1317.91</v>
      </c>
      <c r="AI7" s="7">
        <v>2384.19</v>
      </c>
      <c r="AJ7" s="7">
        <v>1399.71</v>
      </c>
      <c r="AK7" s="7">
        <v>943.65</v>
      </c>
      <c r="AL7" s="7">
        <v>796.48</v>
      </c>
      <c r="AM7" s="7">
        <v>1878.16</v>
      </c>
      <c r="AN7" s="7">
        <v>1372.99</v>
      </c>
      <c r="AO7" s="7">
        <v>832.13</v>
      </c>
      <c r="AP7" s="7">
        <v>411.03</v>
      </c>
      <c r="AQ7" s="7">
        <v>1606.28</v>
      </c>
      <c r="AR7" s="14" t="s">
        <v>4</v>
      </c>
      <c r="AS7" s="14" t="s">
        <v>111</v>
      </c>
    </row>
    <row r="8" spans="1:814" x14ac:dyDescent="0.25">
      <c r="A8" s="42" t="s">
        <v>53</v>
      </c>
      <c r="B8" s="42" t="s">
        <v>154</v>
      </c>
      <c r="C8" s="39">
        <v>3042.9500000000044</v>
      </c>
      <c r="D8" s="39">
        <v>2304.5200000000036</v>
      </c>
      <c r="E8" s="39">
        <v>1741.78</v>
      </c>
      <c r="F8" s="39">
        <v>333.64999999999981</v>
      </c>
      <c r="G8" s="39">
        <v>-890.62</v>
      </c>
      <c r="H8" s="39">
        <v>3300.31</v>
      </c>
      <c r="I8" s="39">
        <v>2176.12</v>
      </c>
      <c r="J8" s="39">
        <v>150.09999999999786</v>
      </c>
      <c r="K8" s="39">
        <v>2037.65</v>
      </c>
      <c r="L8" s="39">
        <v>1131.7199999999975</v>
      </c>
      <c r="M8" s="39">
        <v>221.68000000000029</v>
      </c>
      <c r="N8" s="39">
        <v>335.41999999999882</v>
      </c>
      <c r="O8" s="39">
        <v>6310.8799999999992</v>
      </c>
      <c r="P8" s="39">
        <v>6214.0100000000011</v>
      </c>
      <c r="Q8" s="39">
        <v>5145.8</v>
      </c>
      <c r="R8" s="39">
        <v>1874.1899999999996</v>
      </c>
      <c r="S8" s="39">
        <v>4261.8100000000004</v>
      </c>
      <c r="T8" s="39">
        <v>3278.0599999999977</v>
      </c>
      <c r="U8" s="39">
        <v>2159.4700000000007</v>
      </c>
      <c r="V8" s="39">
        <v>586.32999999999936</v>
      </c>
      <c r="W8" s="39">
        <v>4612.3900000000003</v>
      </c>
      <c r="X8" s="39">
        <v>716.65000000000146</v>
      </c>
      <c r="Y8" s="39">
        <v>753.16</v>
      </c>
      <c r="Z8" s="39">
        <v>464.71</v>
      </c>
      <c r="AA8" s="39">
        <v>3137.51</v>
      </c>
      <c r="AB8" s="39">
        <v>3554.91</v>
      </c>
      <c r="AC8" s="39">
        <v>2745.81</v>
      </c>
      <c r="AD8" s="39">
        <v>639.69999999999891</v>
      </c>
      <c r="AE8" s="39">
        <v>2797.7500000000014</v>
      </c>
      <c r="AF8" s="39">
        <v>2948.5700000000006</v>
      </c>
      <c r="AG8" s="39">
        <v>1694.79</v>
      </c>
      <c r="AH8" s="39">
        <v>853.07</v>
      </c>
      <c r="AI8" s="39">
        <v>5629.85</v>
      </c>
      <c r="AJ8" s="39">
        <v>4288.6899999999996</v>
      </c>
      <c r="AK8" s="39">
        <v>3188.28</v>
      </c>
      <c r="AL8" s="39">
        <v>2559.27</v>
      </c>
      <c r="AM8" s="39">
        <v>4818.28</v>
      </c>
      <c r="AN8" s="39">
        <v>2356.96</v>
      </c>
      <c r="AO8" s="39">
        <v>113.9</v>
      </c>
      <c r="AP8" s="39">
        <v>733.52</v>
      </c>
      <c r="AQ8" s="39">
        <v>2777.24</v>
      </c>
      <c r="AR8" s="42" t="s">
        <v>53</v>
      </c>
      <c r="AS8" s="42" t="s">
        <v>154</v>
      </c>
    </row>
    <row r="9" spans="1:814" ht="16.5" customHeight="1" x14ac:dyDescent="0.25">
      <c r="A9" s="45" t="s">
        <v>54</v>
      </c>
      <c r="B9" s="45" t="s">
        <v>155</v>
      </c>
      <c r="C9" s="39">
        <v>-3930.9300000000012</v>
      </c>
      <c r="D9" s="39">
        <v>-2929.7499999999991</v>
      </c>
      <c r="E9" s="39">
        <v>-2285.36</v>
      </c>
      <c r="F9" s="39">
        <v>-942.95000000000095</v>
      </c>
      <c r="G9" s="39">
        <v>3560.55</v>
      </c>
      <c r="H9" s="39">
        <v>2948.76</v>
      </c>
      <c r="I9" s="39">
        <v>-618.29999999999995</v>
      </c>
      <c r="J9" s="39">
        <v>-243.70999999999975</v>
      </c>
      <c r="K9" s="39">
        <v>-1672.91</v>
      </c>
      <c r="L9" s="39">
        <v>-1409.4400000000023</v>
      </c>
      <c r="M9" s="39">
        <v>-925.74999999999955</v>
      </c>
      <c r="N9" s="39">
        <v>-524.67000000000064</v>
      </c>
      <c r="O9" s="39">
        <v>-1967.109999999999</v>
      </c>
      <c r="P9" s="39">
        <v>-2694.73</v>
      </c>
      <c r="Q9" s="39">
        <v>-2364.25</v>
      </c>
      <c r="R9" s="39">
        <v>-1420.9000000000008</v>
      </c>
      <c r="S9" s="39">
        <v>-6679.87</v>
      </c>
      <c r="T9" s="39">
        <v>-5851.2599999999984</v>
      </c>
      <c r="U9" s="39">
        <v>-3936.6599999999989</v>
      </c>
      <c r="V9" s="39">
        <v>-1488.9399999999987</v>
      </c>
      <c r="W9" s="39">
        <v>-9706.01</v>
      </c>
      <c r="X9" s="39">
        <v>-5826.7899999999972</v>
      </c>
      <c r="Y9" s="39">
        <v>-4315.1899999999996</v>
      </c>
      <c r="Z9" s="39">
        <v>-2392.9499999999998</v>
      </c>
      <c r="AA9" s="39">
        <v>-8296.85</v>
      </c>
      <c r="AB9" s="39">
        <v>-6365.18</v>
      </c>
      <c r="AC9" s="39">
        <v>-4518.76</v>
      </c>
      <c r="AD9" s="39">
        <v>-2171.2999999999993</v>
      </c>
      <c r="AE9" s="39">
        <v>-10864.530000000002</v>
      </c>
      <c r="AF9" s="39">
        <v>-8560.5300000000007</v>
      </c>
      <c r="AG9" s="39">
        <v>-6480.85</v>
      </c>
      <c r="AH9" s="39">
        <v>-3368.4</v>
      </c>
      <c r="AI9" s="39">
        <v>-9993.33</v>
      </c>
      <c r="AJ9" s="39">
        <v>-6462.74</v>
      </c>
      <c r="AK9" s="39">
        <v>-4158.74</v>
      </c>
      <c r="AL9" s="39">
        <v>-1537.03</v>
      </c>
      <c r="AM9" s="39">
        <v>-5648.55</v>
      </c>
      <c r="AN9" s="39">
        <v>-3805.78</v>
      </c>
      <c r="AO9" s="39">
        <v>-1377.9</v>
      </c>
      <c r="AP9" s="39">
        <v>-1138.8699999999999</v>
      </c>
      <c r="AQ9" s="39">
        <v>-2386.35</v>
      </c>
      <c r="AR9" s="45" t="s">
        <v>54</v>
      </c>
      <c r="AS9" s="45" t="s">
        <v>155</v>
      </c>
    </row>
    <row r="10" spans="1:814" x14ac:dyDescent="0.25">
      <c r="A10" s="45" t="s">
        <v>55</v>
      </c>
      <c r="B10" s="45" t="s">
        <v>156</v>
      </c>
      <c r="C10" s="39">
        <v>-117.32999999999993</v>
      </c>
      <c r="D10" s="39">
        <v>-252.8599999999999</v>
      </c>
      <c r="E10" s="39">
        <v>-17.649999999999999</v>
      </c>
      <c r="F10" s="39">
        <v>-105.71000000000001</v>
      </c>
      <c r="G10" s="39">
        <v>-4035.35</v>
      </c>
      <c r="H10" s="39">
        <v>-3072.6</v>
      </c>
      <c r="I10" s="39">
        <v>-1640.59</v>
      </c>
      <c r="J10" s="39">
        <v>-972.56</v>
      </c>
      <c r="K10" s="39">
        <v>-5303.18</v>
      </c>
      <c r="L10" s="39">
        <v>-5080.79</v>
      </c>
      <c r="M10" s="39">
        <v>-4278.96</v>
      </c>
      <c r="N10" s="39">
        <v>-2262.23</v>
      </c>
      <c r="O10" s="39">
        <v>1007.17</v>
      </c>
      <c r="P10" s="39">
        <v>740.93999999999994</v>
      </c>
      <c r="Q10" s="39">
        <v>-169.26</v>
      </c>
      <c r="R10" s="39">
        <v>-158.09999999999994</v>
      </c>
      <c r="S10" s="39">
        <v>3245.2</v>
      </c>
      <c r="T10" s="39">
        <v>3194.36</v>
      </c>
      <c r="U10" s="39">
        <v>2573.6299999999997</v>
      </c>
      <c r="V10" s="39">
        <v>1823.3999999999999</v>
      </c>
      <c r="W10" s="39">
        <v>-1293.69</v>
      </c>
      <c r="X10" s="39">
        <v>-2074.4200000000005</v>
      </c>
      <c r="Y10" s="39">
        <v>-1017.29</v>
      </c>
      <c r="Z10" s="39">
        <v>-293.14999999999998</v>
      </c>
      <c r="AA10" s="39">
        <v>7775.2</v>
      </c>
      <c r="AB10" s="39">
        <v>8320.89</v>
      </c>
      <c r="AC10" s="39">
        <v>8903.59</v>
      </c>
      <c r="AD10" s="39">
        <v>-869.82999999999981</v>
      </c>
      <c r="AE10" s="39">
        <v>3459.5800000000004</v>
      </c>
      <c r="AF10" s="39">
        <v>-724.3</v>
      </c>
      <c r="AG10" s="39">
        <v>-779.45</v>
      </c>
      <c r="AH10" s="39">
        <v>-346.79</v>
      </c>
      <c r="AI10" s="39">
        <v>12999.25</v>
      </c>
      <c r="AJ10" s="39">
        <v>12501.859999999999</v>
      </c>
      <c r="AK10" s="39">
        <v>2501.1999999999998</v>
      </c>
      <c r="AL10" s="39">
        <v>403.33</v>
      </c>
      <c r="AM10" s="39">
        <v>2015.63</v>
      </c>
      <c r="AN10" s="39">
        <v>1824.8</v>
      </c>
      <c r="AO10" s="39">
        <v>1872.45</v>
      </c>
      <c r="AP10" s="39">
        <v>83.47</v>
      </c>
      <c r="AQ10" s="39">
        <v>-208.73</v>
      </c>
      <c r="AR10" s="45" t="s">
        <v>55</v>
      </c>
      <c r="AS10" s="45" t="s">
        <v>156</v>
      </c>
    </row>
    <row r="11" spans="1:814" s="21" customFormat="1" x14ac:dyDescent="0.25">
      <c r="A11" s="47" t="s">
        <v>56</v>
      </c>
      <c r="B11" s="47" t="s">
        <v>112</v>
      </c>
      <c r="C11" s="48">
        <f t="shared" ref="C11" si="0">+C10+C9+C8</f>
        <v>-1005.3099999999968</v>
      </c>
      <c r="D11" s="48">
        <f t="shared" ref="D11:E11" si="1">+D10+D9+D8</f>
        <v>-878.08999999999514</v>
      </c>
      <c r="E11" s="48">
        <f t="shared" si="1"/>
        <v>-561.23000000000025</v>
      </c>
      <c r="F11" s="48">
        <f t="shared" ref="F11:L11" si="2">+F10+F9+F8</f>
        <v>-715.01000000000113</v>
      </c>
      <c r="G11" s="48">
        <f t="shared" si="2"/>
        <v>-1365.4199999999996</v>
      </c>
      <c r="H11" s="48">
        <f t="shared" si="2"/>
        <v>3176.4700000000003</v>
      </c>
      <c r="I11" s="48">
        <f t="shared" si="2"/>
        <v>-82.769999999999982</v>
      </c>
      <c r="J11" s="48">
        <f t="shared" si="2"/>
        <v>-1066.1700000000019</v>
      </c>
      <c r="K11" s="48">
        <f t="shared" si="2"/>
        <v>-4938.4400000000005</v>
      </c>
      <c r="L11" s="48">
        <f t="shared" si="2"/>
        <v>-5358.5100000000048</v>
      </c>
      <c r="M11" s="48">
        <f t="shared" ref="M11:Q11" si="3">+M10+M9+M8</f>
        <v>-4983.0299999999988</v>
      </c>
      <c r="N11" s="48">
        <f t="shared" si="3"/>
        <v>-2451.4800000000018</v>
      </c>
      <c r="O11" s="48">
        <f t="shared" si="3"/>
        <v>5350.9400000000005</v>
      </c>
      <c r="P11" s="48">
        <f t="shared" si="3"/>
        <v>4260.2200000000012</v>
      </c>
      <c r="Q11" s="48">
        <f t="shared" si="3"/>
        <v>2612.29</v>
      </c>
      <c r="R11" s="48">
        <v>295.18999999999892</v>
      </c>
      <c r="S11" s="48">
        <f>+S10+S9+S8</f>
        <v>827.14000000000033</v>
      </c>
      <c r="T11" s="48">
        <f>+T10+T9+T8</f>
        <v>621.1599999999994</v>
      </c>
      <c r="U11" s="48">
        <f>+U10+U9+U8</f>
        <v>796.44000000000142</v>
      </c>
      <c r="V11" s="48">
        <v>920.79000000000053</v>
      </c>
      <c r="W11" s="48">
        <f>SUM(W8:W10)</f>
        <v>-6387.3099999999995</v>
      </c>
      <c r="X11" s="48">
        <f>SUM(X8:X10)</f>
        <v>-7184.5599999999959</v>
      </c>
      <c r="Y11" s="48">
        <f>SUM(Y8:Y10)</f>
        <v>-4579.32</v>
      </c>
      <c r="Z11" s="48">
        <v>-2221.39</v>
      </c>
      <c r="AA11" s="48">
        <v>2615.86</v>
      </c>
      <c r="AB11" s="48">
        <v>5510.62</v>
      </c>
      <c r="AC11" s="48">
        <f>SUM(AC8:AC10)</f>
        <v>7130.6399999999994</v>
      </c>
      <c r="AD11" s="48">
        <f>SUM(AD8:AD10)</f>
        <v>-2401.4300000000003</v>
      </c>
      <c r="AE11" s="48">
        <v>-4607.2000000000007</v>
      </c>
      <c r="AF11" s="48">
        <v>-6336.2599999999993</v>
      </c>
      <c r="AG11" s="48">
        <v>-5565.52</v>
      </c>
      <c r="AH11" s="48">
        <v>-2862.12</v>
      </c>
      <c r="AI11" s="48">
        <v>8635.77</v>
      </c>
      <c r="AJ11" s="48">
        <v>10327.809999999998</v>
      </c>
      <c r="AK11" s="48">
        <v>1530.75</v>
      </c>
      <c r="AL11" s="48">
        <v>1425.57</v>
      </c>
      <c r="AM11" s="48">
        <v>1185.3599999999999</v>
      </c>
      <c r="AN11" s="48">
        <f>SUM(AN8:AN10)</f>
        <v>375.97999999999979</v>
      </c>
      <c r="AO11" s="48">
        <f t="shared" ref="AO11" si="4">SUM(AO8:AO10)</f>
        <v>608.45000000000005</v>
      </c>
      <c r="AP11" s="48">
        <f>SUM(AP8:AP10)</f>
        <v>-321.87999999999988</v>
      </c>
      <c r="AQ11" s="48">
        <v>182.15</v>
      </c>
      <c r="AR11" s="47" t="s">
        <v>56</v>
      </c>
      <c r="AS11" s="47" t="s">
        <v>112</v>
      </c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</row>
    <row r="12" spans="1:814" s="3" customFormat="1" x14ac:dyDescent="0.25">
      <c r="A12" s="49" t="s">
        <v>116</v>
      </c>
      <c r="B12" s="49" t="s">
        <v>113</v>
      </c>
      <c r="C12" s="50">
        <f t="shared" ref="C12:D12" si="5">+C11</f>
        <v>-1005.3099999999968</v>
      </c>
      <c r="D12" s="50">
        <f t="shared" si="5"/>
        <v>-878.08999999999514</v>
      </c>
      <c r="E12" s="50">
        <f t="shared" ref="E12:F12" si="6">+E11</f>
        <v>-561.23000000000025</v>
      </c>
      <c r="F12" s="50">
        <f t="shared" si="6"/>
        <v>-715.01000000000113</v>
      </c>
      <c r="G12" s="50">
        <f t="shared" ref="G12:H12" si="7">+G11</f>
        <v>-1365.4199999999996</v>
      </c>
      <c r="H12" s="50">
        <f t="shared" si="7"/>
        <v>3176.4700000000003</v>
      </c>
      <c r="I12" s="50">
        <f t="shared" ref="I12:J12" si="8">+I11</f>
        <v>-82.769999999999982</v>
      </c>
      <c r="J12" s="50">
        <f t="shared" si="8"/>
        <v>-1066.1700000000019</v>
      </c>
      <c r="K12" s="50">
        <f t="shared" ref="K12:Q12" si="9">+K11</f>
        <v>-4938.4400000000005</v>
      </c>
      <c r="L12" s="50">
        <f t="shared" si="9"/>
        <v>-5358.5100000000048</v>
      </c>
      <c r="M12" s="50">
        <f t="shared" si="9"/>
        <v>-4983.0299999999988</v>
      </c>
      <c r="N12" s="50">
        <f t="shared" si="9"/>
        <v>-2451.4800000000018</v>
      </c>
      <c r="O12" s="50">
        <f t="shared" si="9"/>
        <v>5350.9400000000005</v>
      </c>
      <c r="P12" s="50">
        <f t="shared" si="9"/>
        <v>4260.2200000000012</v>
      </c>
      <c r="Q12" s="50">
        <f t="shared" si="9"/>
        <v>2612.29</v>
      </c>
      <c r="R12" s="50">
        <v>295.18999999999892</v>
      </c>
      <c r="S12" s="50">
        <f>+S11</f>
        <v>827.14000000000033</v>
      </c>
      <c r="T12" s="50">
        <f>+T11</f>
        <v>621.1599999999994</v>
      </c>
      <c r="U12" s="50">
        <f>+U11</f>
        <v>796.44000000000142</v>
      </c>
      <c r="V12" s="50">
        <v>920.79000000000053</v>
      </c>
      <c r="W12" s="50">
        <f>+W11</f>
        <v>-6387.3099999999995</v>
      </c>
      <c r="X12" s="50">
        <f>+X11</f>
        <v>-7184.5599999999959</v>
      </c>
      <c r="Y12" s="50">
        <f>+Y11</f>
        <v>-4579.32</v>
      </c>
      <c r="Z12" s="50">
        <v>-2221.39</v>
      </c>
      <c r="AA12" s="50">
        <v>2615.86</v>
      </c>
      <c r="AB12" s="50">
        <v>5510.62</v>
      </c>
      <c r="AC12" s="50">
        <f>+AC11</f>
        <v>7130.6399999999994</v>
      </c>
      <c r="AD12" s="50">
        <v>-2401.4300000000003</v>
      </c>
      <c r="AE12" s="50">
        <v>-4607.2000000000007</v>
      </c>
      <c r="AF12" s="50">
        <v>-6336.2599999999993</v>
      </c>
      <c r="AG12" s="50">
        <v>-5565.52</v>
      </c>
      <c r="AH12" s="50">
        <v>-2862.12</v>
      </c>
      <c r="AI12" s="50">
        <v>8635.77</v>
      </c>
      <c r="AJ12" s="50">
        <v>10327.809999999998</v>
      </c>
      <c r="AK12" s="50">
        <v>1530.75</v>
      </c>
      <c r="AL12" s="50">
        <v>1425.57</v>
      </c>
      <c r="AM12" s="50">
        <v>1185.3599999999999</v>
      </c>
      <c r="AN12" s="50">
        <f>+AN11</f>
        <v>375.97999999999979</v>
      </c>
      <c r="AO12" s="50">
        <f t="shared" ref="AO12" si="10">+AO11</f>
        <v>608.45000000000005</v>
      </c>
      <c r="AP12" s="50">
        <f>+AP11</f>
        <v>-321.87999999999988</v>
      </c>
      <c r="AQ12" s="50">
        <v>182.15</v>
      </c>
      <c r="AR12" s="49" t="s">
        <v>116</v>
      </c>
      <c r="AS12" s="49" t="s">
        <v>113</v>
      </c>
    </row>
    <row r="13" spans="1:814" s="3" customFormat="1" x14ac:dyDescent="0.25">
      <c r="A13" s="18" t="s">
        <v>57</v>
      </c>
      <c r="B13" s="18" t="s">
        <v>114</v>
      </c>
      <c r="C13" s="15">
        <v>1687.41</v>
      </c>
      <c r="D13" s="15">
        <v>1687.41</v>
      </c>
      <c r="E13" s="15">
        <v>1687.41</v>
      </c>
      <c r="F13" s="15">
        <v>1687.41</v>
      </c>
      <c r="G13" s="15">
        <v>3052.83</v>
      </c>
      <c r="H13" s="15">
        <v>3052.83</v>
      </c>
      <c r="I13" s="15">
        <v>3052.83</v>
      </c>
      <c r="J13" s="15">
        <v>3052.83</v>
      </c>
      <c r="K13" s="15">
        <v>7991.27</v>
      </c>
      <c r="L13" s="15">
        <v>7991.27</v>
      </c>
      <c r="M13" s="15">
        <v>7991.27</v>
      </c>
      <c r="N13" s="15">
        <v>7991.27</v>
      </c>
      <c r="O13" s="15">
        <v>2640.33</v>
      </c>
      <c r="P13" s="15">
        <v>2640.33</v>
      </c>
      <c r="Q13" s="15">
        <v>2640.33</v>
      </c>
      <c r="R13" s="15">
        <v>2640.33</v>
      </c>
      <c r="S13" s="15">
        <v>1813.1899999999996</v>
      </c>
      <c r="T13" s="15">
        <v>1813.1899999999996</v>
      </c>
      <c r="U13" s="15">
        <v>1813.1899999999996</v>
      </c>
      <c r="V13" s="15">
        <v>1813.1899999999996</v>
      </c>
      <c r="W13" s="15">
        <v>8200.5</v>
      </c>
      <c r="X13" s="15">
        <v>8200.5</v>
      </c>
      <c r="Y13" s="15">
        <v>8200.5</v>
      </c>
      <c r="Z13" s="15">
        <v>8200.5</v>
      </c>
      <c r="AA13" s="15">
        <v>5584.64</v>
      </c>
      <c r="AB13" s="15">
        <v>5584.64</v>
      </c>
      <c r="AC13" s="15">
        <v>5584.64</v>
      </c>
      <c r="AD13" s="15">
        <v>5584.64</v>
      </c>
      <c r="AE13" s="15">
        <v>10191.84</v>
      </c>
      <c r="AF13" s="15">
        <v>10191.84</v>
      </c>
      <c r="AG13" s="15">
        <v>10191.84</v>
      </c>
      <c r="AH13" s="15">
        <v>10191.84</v>
      </c>
      <c r="AI13" s="15">
        <v>1556.07</v>
      </c>
      <c r="AJ13" s="15">
        <v>1556.07</v>
      </c>
      <c r="AK13" s="15">
        <v>1556.07</v>
      </c>
      <c r="AL13" s="15">
        <v>1556.07</v>
      </c>
      <c r="AM13" s="15">
        <v>370.72</v>
      </c>
      <c r="AN13" s="15">
        <v>370.72</v>
      </c>
      <c r="AO13" s="15">
        <v>370.72</v>
      </c>
      <c r="AP13" s="15">
        <v>370.72</v>
      </c>
      <c r="AQ13" s="15">
        <v>188.57</v>
      </c>
      <c r="AR13" s="18" t="s">
        <v>57</v>
      </c>
      <c r="AS13" s="18" t="s">
        <v>114</v>
      </c>
    </row>
    <row r="14" spans="1:814" s="3" customFormat="1" x14ac:dyDescent="0.25">
      <c r="A14" s="18" t="s">
        <v>58</v>
      </c>
      <c r="B14" s="18" t="s">
        <v>115</v>
      </c>
      <c r="C14" s="15">
        <f>SUM(C12:C13)</f>
        <v>682.10000000000332</v>
      </c>
      <c r="D14" s="15">
        <v>809.32000000000494</v>
      </c>
      <c r="E14" s="15">
        <v>1126.18</v>
      </c>
      <c r="F14" s="15">
        <v>972.39999999999895</v>
      </c>
      <c r="G14" s="15">
        <f>+G12+G13</f>
        <v>1687.4100000000003</v>
      </c>
      <c r="H14" s="15">
        <f>+H12+H13</f>
        <v>6229.3</v>
      </c>
      <c r="I14" s="15">
        <f>+I12+I13</f>
        <v>2970.06</v>
      </c>
      <c r="J14" s="15">
        <f t="shared" ref="J14" si="11">+J12+J13</f>
        <v>1986.659999999998</v>
      </c>
      <c r="K14" s="15">
        <f t="shared" ref="K14:Q14" si="12">+K12+K13</f>
        <v>3052.83</v>
      </c>
      <c r="L14" s="15">
        <f t="shared" si="12"/>
        <v>2632.7599999999957</v>
      </c>
      <c r="M14" s="15">
        <f t="shared" si="12"/>
        <v>3008.2400000000016</v>
      </c>
      <c r="N14" s="15">
        <f t="shared" si="12"/>
        <v>5539.7899999999991</v>
      </c>
      <c r="O14" s="15">
        <f t="shared" si="12"/>
        <v>7991.27</v>
      </c>
      <c r="P14" s="15">
        <f t="shared" si="12"/>
        <v>6900.5500000000011</v>
      </c>
      <c r="Q14" s="15">
        <f t="shared" si="12"/>
        <v>5252.62</v>
      </c>
      <c r="R14" s="15">
        <v>2935.5199999999986</v>
      </c>
      <c r="S14" s="15">
        <v>2640.33</v>
      </c>
      <c r="T14" s="15">
        <v>2434.349999999999</v>
      </c>
      <c r="U14" s="15">
        <v>2609.630000000001</v>
      </c>
      <c r="V14" s="15">
        <v>2733.98</v>
      </c>
      <c r="W14" s="15">
        <v>1813.19</v>
      </c>
      <c r="X14" s="15">
        <v>1015.9400000000041</v>
      </c>
      <c r="Y14" s="15">
        <v>3621.18</v>
      </c>
      <c r="Z14" s="15">
        <v>5979.11</v>
      </c>
      <c r="AA14" s="15">
        <v>8200.5</v>
      </c>
      <c r="AB14" s="15">
        <v>11095.26</v>
      </c>
      <c r="AC14" s="15">
        <f>+AC13+AC12</f>
        <v>12715.279999999999</v>
      </c>
      <c r="AD14" s="15">
        <v>3183.21</v>
      </c>
      <c r="AE14" s="15">
        <v>5584.6399999999994</v>
      </c>
      <c r="AF14" s="15">
        <v>3855.5800000000008</v>
      </c>
      <c r="AG14" s="15">
        <v>4626.32</v>
      </c>
      <c r="AH14" s="15">
        <v>7329.72</v>
      </c>
      <c r="AI14" s="15">
        <v>10191.84</v>
      </c>
      <c r="AJ14" s="15">
        <v>11883.879999999997</v>
      </c>
      <c r="AK14" s="15">
        <v>3086.82</v>
      </c>
      <c r="AL14" s="15">
        <v>2981.64</v>
      </c>
      <c r="AM14" s="15">
        <v>1556.07</v>
      </c>
      <c r="AN14" s="15">
        <f>SUM(AN12:AN13)</f>
        <v>746.69999999999982</v>
      </c>
      <c r="AO14" s="15">
        <f t="shared" ref="AO14" si="13">SUM(AO12:AO13)</f>
        <v>979.17000000000007</v>
      </c>
      <c r="AP14" s="15">
        <f>SUM(AP12:AP13)</f>
        <v>48.840000000000146</v>
      </c>
      <c r="AQ14" s="15">
        <v>370.72</v>
      </c>
      <c r="AR14" s="18" t="s">
        <v>58</v>
      </c>
      <c r="AS14" s="18" t="s">
        <v>115</v>
      </c>
    </row>
    <row r="15" spans="1:814" x14ac:dyDescent="0.25">
      <c r="A15" s="34" t="s">
        <v>177</v>
      </c>
      <c r="B15" s="34" t="s">
        <v>161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6" spans="1:814" s="11" customFormat="1" x14ac:dyDescent="0.25">
      <c r="A16" s="11" t="s">
        <v>61</v>
      </c>
      <c r="S16" s="16"/>
      <c r="T16" s="16"/>
      <c r="U16" s="16"/>
      <c r="V16" s="16"/>
      <c r="W16" s="16"/>
      <c r="X16" s="16"/>
      <c r="Y16" s="16"/>
      <c r="Z16" s="51" t="s">
        <v>0</v>
      </c>
      <c r="AA16" s="16"/>
      <c r="AB16" s="16"/>
      <c r="AC16" s="16"/>
      <c r="AD16" s="24"/>
      <c r="AE16" s="24"/>
      <c r="AF16" s="24"/>
      <c r="AG16" s="23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  <c r="IW16" s="16"/>
      <c r="IX16" s="16"/>
      <c r="IY16" s="16"/>
      <c r="IZ16" s="16"/>
      <c r="JA16" s="16"/>
      <c r="JB16" s="16"/>
      <c r="JC16" s="16"/>
      <c r="JD16" s="16"/>
      <c r="JE16" s="16"/>
      <c r="JF16" s="16"/>
      <c r="JG16" s="16"/>
      <c r="JH16" s="16"/>
      <c r="JI16" s="16"/>
      <c r="JJ16" s="16"/>
      <c r="JK16" s="16"/>
      <c r="JL16" s="16"/>
      <c r="JM16" s="16"/>
      <c r="JN16" s="16"/>
      <c r="JO16" s="16"/>
      <c r="JP16" s="16"/>
      <c r="JQ16" s="16"/>
      <c r="JR16" s="16"/>
      <c r="JS16" s="16"/>
      <c r="JT16" s="16"/>
      <c r="JU16" s="16"/>
      <c r="JV16" s="16"/>
      <c r="JW16" s="16"/>
      <c r="JX16" s="16"/>
      <c r="JY16" s="16"/>
      <c r="JZ16" s="16"/>
      <c r="KA16" s="16"/>
      <c r="KB16" s="16"/>
      <c r="KC16" s="16"/>
      <c r="KD16" s="16"/>
      <c r="KE16" s="16"/>
      <c r="KF16" s="16"/>
      <c r="KG16" s="16"/>
      <c r="KH16" s="16"/>
      <c r="KI16" s="16"/>
      <c r="KJ16" s="16"/>
      <c r="KK16" s="16"/>
      <c r="KL16" s="16"/>
      <c r="KM16" s="16"/>
      <c r="KN16" s="16"/>
      <c r="KO16" s="16"/>
      <c r="KP16" s="16"/>
      <c r="KQ16" s="16"/>
      <c r="KR16" s="16"/>
      <c r="KS16" s="16"/>
      <c r="KT16" s="16"/>
      <c r="KU16" s="16"/>
      <c r="KV16" s="16"/>
      <c r="KW16" s="16"/>
      <c r="KX16" s="16"/>
      <c r="KY16" s="16"/>
      <c r="KZ16" s="16"/>
      <c r="LA16" s="16"/>
      <c r="LB16" s="16"/>
      <c r="LC16" s="16"/>
      <c r="LD16" s="16"/>
      <c r="LE16" s="16"/>
      <c r="LF16" s="16"/>
      <c r="LG16" s="16"/>
      <c r="LH16" s="16"/>
      <c r="LI16" s="16"/>
      <c r="LJ16" s="16"/>
      <c r="LK16" s="16"/>
      <c r="LL16" s="16"/>
      <c r="LM16" s="16"/>
      <c r="LN16" s="16"/>
      <c r="LO16" s="16"/>
      <c r="LP16" s="16"/>
      <c r="LQ16" s="16"/>
      <c r="LR16" s="16"/>
      <c r="LS16" s="16"/>
      <c r="LT16" s="16"/>
      <c r="LU16" s="16"/>
      <c r="LV16" s="16"/>
      <c r="LW16" s="16"/>
      <c r="LX16" s="16"/>
      <c r="LY16" s="16"/>
      <c r="LZ16" s="16"/>
      <c r="MA16" s="16"/>
      <c r="MB16" s="16"/>
      <c r="MC16" s="16"/>
      <c r="MD16" s="16"/>
      <c r="ME16" s="16"/>
      <c r="MF16" s="16"/>
      <c r="MG16" s="16"/>
      <c r="MH16" s="16"/>
      <c r="MI16" s="16"/>
      <c r="MJ16" s="16"/>
      <c r="MK16" s="16"/>
      <c r="ML16" s="16"/>
      <c r="MM16" s="16"/>
      <c r="MN16" s="16"/>
      <c r="MO16" s="16"/>
      <c r="MP16" s="16"/>
      <c r="MQ16" s="16"/>
      <c r="MR16" s="16"/>
      <c r="MS16" s="16"/>
      <c r="MT16" s="16"/>
      <c r="MU16" s="16"/>
      <c r="MV16" s="16"/>
      <c r="MW16" s="16"/>
      <c r="MX16" s="16"/>
      <c r="MY16" s="16"/>
      <c r="MZ16" s="16"/>
      <c r="NA16" s="16"/>
      <c r="NB16" s="16"/>
      <c r="NC16" s="16"/>
      <c r="ND16" s="16"/>
      <c r="NE16" s="16"/>
      <c r="NF16" s="16"/>
      <c r="NG16" s="16"/>
      <c r="NH16" s="16"/>
      <c r="NI16" s="16"/>
      <c r="NJ16" s="16"/>
      <c r="NK16" s="16"/>
      <c r="NL16" s="16"/>
      <c r="NM16" s="16"/>
      <c r="NN16" s="16"/>
      <c r="NO16" s="16"/>
      <c r="NP16" s="16"/>
      <c r="NQ16" s="16"/>
      <c r="NR16" s="16"/>
      <c r="NS16" s="16"/>
      <c r="NT16" s="16"/>
      <c r="NU16" s="16"/>
      <c r="NV16" s="16"/>
      <c r="NW16" s="16"/>
      <c r="NX16" s="16"/>
      <c r="NY16" s="16"/>
      <c r="NZ16" s="16"/>
      <c r="OA16" s="16"/>
      <c r="OB16" s="16"/>
      <c r="OC16" s="16"/>
      <c r="OD16" s="16"/>
      <c r="OE16" s="16"/>
      <c r="OF16" s="16"/>
      <c r="OG16" s="16"/>
      <c r="OH16" s="16"/>
      <c r="OI16" s="16"/>
      <c r="OJ16" s="16"/>
      <c r="OK16" s="16"/>
      <c r="OL16" s="16"/>
      <c r="OM16" s="16"/>
      <c r="ON16" s="16"/>
      <c r="OO16" s="16"/>
      <c r="OP16" s="16"/>
      <c r="OQ16" s="16"/>
      <c r="OR16" s="16"/>
      <c r="OS16" s="16"/>
      <c r="OT16" s="16"/>
      <c r="OU16" s="16"/>
      <c r="OV16" s="16"/>
      <c r="OW16" s="16"/>
      <c r="OX16" s="16"/>
      <c r="OY16" s="16"/>
      <c r="OZ16" s="16"/>
      <c r="PA16" s="16"/>
      <c r="PB16" s="16"/>
      <c r="PC16" s="16"/>
      <c r="PD16" s="16"/>
      <c r="PE16" s="16"/>
      <c r="PF16" s="16"/>
      <c r="PG16" s="16"/>
      <c r="PH16" s="16"/>
      <c r="PI16" s="16"/>
      <c r="PJ16" s="16"/>
      <c r="PK16" s="16"/>
      <c r="PL16" s="16"/>
      <c r="PM16" s="16"/>
      <c r="PN16" s="16"/>
      <c r="PO16" s="16"/>
      <c r="PP16" s="16"/>
      <c r="PQ16" s="16"/>
      <c r="PR16" s="16"/>
      <c r="PS16" s="16"/>
      <c r="PT16" s="16"/>
      <c r="PU16" s="16"/>
      <c r="PV16" s="16"/>
      <c r="PW16" s="16"/>
      <c r="PX16" s="16"/>
      <c r="PY16" s="16"/>
      <c r="PZ16" s="16"/>
      <c r="QA16" s="16"/>
      <c r="QB16" s="16"/>
      <c r="QC16" s="16"/>
      <c r="QD16" s="16"/>
      <c r="QE16" s="16"/>
      <c r="QF16" s="16"/>
      <c r="QG16" s="16"/>
      <c r="QH16" s="16"/>
      <c r="QI16" s="16"/>
      <c r="QJ16" s="16"/>
      <c r="QK16" s="16"/>
      <c r="QL16" s="16"/>
      <c r="QM16" s="16"/>
      <c r="QN16" s="16"/>
      <c r="QO16" s="16"/>
      <c r="QP16" s="16"/>
      <c r="QQ16" s="16"/>
      <c r="QR16" s="16"/>
      <c r="QS16" s="16"/>
      <c r="QT16" s="16"/>
      <c r="QU16" s="16"/>
      <c r="QV16" s="16"/>
      <c r="QW16" s="16"/>
      <c r="QX16" s="16"/>
      <c r="QY16" s="16"/>
      <c r="QZ16" s="16"/>
      <c r="RA16" s="16"/>
      <c r="RB16" s="16"/>
      <c r="RC16" s="16"/>
      <c r="RD16" s="16"/>
      <c r="RE16" s="16"/>
      <c r="RF16" s="16"/>
      <c r="RG16" s="16"/>
      <c r="RH16" s="16"/>
      <c r="RI16" s="16"/>
      <c r="RJ16" s="16"/>
      <c r="RK16" s="16"/>
      <c r="RL16" s="16"/>
      <c r="RM16" s="16"/>
      <c r="RN16" s="16"/>
      <c r="RO16" s="16"/>
      <c r="RP16" s="16"/>
      <c r="RQ16" s="16"/>
      <c r="RR16" s="16"/>
      <c r="RS16" s="16"/>
      <c r="RT16" s="16"/>
      <c r="RU16" s="16"/>
      <c r="RV16" s="16"/>
      <c r="RW16" s="16"/>
      <c r="RX16" s="16"/>
      <c r="RY16" s="16"/>
      <c r="RZ16" s="16"/>
      <c r="SA16" s="16"/>
      <c r="SB16" s="16"/>
      <c r="SC16" s="16"/>
      <c r="SD16" s="16"/>
      <c r="SE16" s="16"/>
      <c r="SF16" s="16"/>
      <c r="SG16" s="16"/>
      <c r="SH16" s="16"/>
      <c r="SI16" s="16"/>
      <c r="SJ16" s="16"/>
      <c r="SK16" s="16"/>
      <c r="SL16" s="16"/>
      <c r="SM16" s="16"/>
      <c r="SN16" s="16"/>
      <c r="SO16" s="16"/>
      <c r="SP16" s="16"/>
      <c r="SQ16" s="16"/>
      <c r="SR16" s="16"/>
      <c r="SS16" s="16"/>
      <c r="ST16" s="16"/>
      <c r="SU16" s="16"/>
      <c r="SV16" s="16"/>
      <c r="SW16" s="16"/>
      <c r="SX16" s="16"/>
      <c r="SY16" s="16"/>
      <c r="SZ16" s="16"/>
      <c r="TA16" s="16"/>
      <c r="TB16" s="16"/>
      <c r="TC16" s="16"/>
      <c r="TD16" s="16"/>
      <c r="TE16" s="16"/>
      <c r="TF16" s="16"/>
      <c r="TG16" s="16"/>
      <c r="TH16" s="16"/>
      <c r="TI16" s="16"/>
      <c r="TJ16" s="16"/>
      <c r="TK16" s="16"/>
      <c r="TL16" s="16"/>
      <c r="TM16" s="16"/>
      <c r="TN16" s="16"/>
      <c r="TO16" s="16"/>
      <c r="TP16" s="16"/>
      <c r="TQ16" s="16"/>
      <c r="TR16" s="16"/>
      <c r="TS16" s="16"/>
      <c r="TT16" s="16"/>
      <c r="TU16" s="16"/>
      <c r="TV16" s="16"/>
      <c r="TW16" s="16"/>
      <c r="TX16" s="16"/>
      <c r="TY16" s="16"/>
      <c r="TZ16" s="16"/>
      <c r="UA16" s="16"/>
      <c r="UB16" s="16"/>
      <c r="UC16" s="16"/>
      <c r="UD16" s="16"/>
      <c r="UE16" s="16"/>
      <c r="UF16" s="16"/>
      <c r="UG16" s="16"/>
      <c r="UH16" s="16"/>
      <c r="UI16" s="16"/>
      <c r="UJ16" s="16"/>
      <c r="UK16" s="16"/>
      <c r="UL16" s="16"/>
      <c r="UM16" s="16"/>
      <c r="UN16" s="16"/>
      <c r="UO16" s="16"/>
      <c r="UP16" s="16"/>
      <c r="UQ16" s="16"/>
      <c r="UR16" s="16"/>
      <c r="US16" s="16"/>
      <c r="UT16" s="16"/>
      <c r="UU16" s="16"/>
      <c r="UV16" s="16"/>
      <c r="UW16" s="16"/>
      <c r="UX16" s="16"/>
      <c r="UY16" s="16"/>
      <c r="UZ16" s="16"/>
      <c r="VA16" s="16"/>
      <c r="VB16" s="16"/>
      <c r="VC16" s="16"/>
      <c r="VD16" s="16"/>
      <c r="VE16" s="16"/>
      <c r="VF16" s="16"/>
      <c r="VG16" s="16"/>
      <c r="VH16" s="16"/>
      <c r="VI16" s="16"/>
      <c r="VJ16" s="16"/>
      <c r="VK16" s="16"/>
      <c r="VL16" s="16"/>
      <c r="VM16" s="16"/>
      <c r="VN16" s="16"/>
      <c r="VO16" s="16"/>
      <c r="VP16" s="16"/>
      <c r="VQ16" s="16"/>
      <c r="VR16" s="16"/>
      <c r="VS16" s="16"/>
      <c r="VT16" s="16"/>
      <c r="VU16" s="16"/>
      <c r="VV16" s="16"/>
      <c r="VW16" s="16"/>
      <c r="VX16" s="16"/>
      <c r="VY16" s="16"/>
      <c r="VZ16" s="16"/>
      <c r="WA16" s="16"/>
      <c r="WB16" s="16"/>
      <c r="WC16" s="16"/>
      <c r="WD16" s="16"/>
      <c r="WE16" s="16"/>
      <c r="WF16" s="16"/>
      <c r="WG16" s="16"/>
      <c r="WH16" s="16"/>
      <c r="WI16" s="16"/>
      <c r="WJ16" s="16"/>
      <c r="WK16" s="16"/>
      <c r="WL16" s="16"/>
      <c r="WM16" s="16"/>
      <c r="WN16" s="16"/>
      <c r="WO16" s="16"/>
      <c r="WP16" s="16"/>
      <c r="WQ16" s="16"/>
      <c r="WR16" s="16"/>
      <c r="WS16" s="16"/>
      <c r="WT16" s="16"/>
      <c r="WU16" s="16"/>
      <c r="WV16" s="16"/>
      <c r="WW16" s="16"/>
      <c r="WX16" s="16"/>
      <c r="WY16" s="16"/>
      <c r="WZ16" s="16"/>
      <c r="XA16" s="16"/>
      <c r="XB16" s="16"/>
      <c r="XC16" s="16"/>
      <c r="XD16" s="16"/>
      <c r="XE16" s="16"/>
      <c r="XF16" s="16"/>
      <c r="XG16" s="16"/>
      <c r="XH16" s="16"/>
      <c r="XI16" s="16"/>
      <c r="XJ16" s="16"/>
      <c r="XK16" s="16"/>
      <c r="XL16" s="16"/>
      <c r="XM16" s="16"/>
      <c r="XN16" s="16"/>
      <c r="XO16" s="16"/>
      <c r="XP16" s="16"/>
      <c r="XQ16" s="16"/>
      <c r="XR16" s="16"/>
      <c r="XS16" s="16"/>
      <c r="XT16" s="16"/>
      <c r="XU16" s="16"/>
      <c r="XV16" s="16"/>
      <c r="XW16" s="16"/>
      <c r="XX16" s="16"/>
      <c r="XY16" s="16"/>
      <c r="XZ16" s="16"/>
      <c r="YA16" s="16"/>
      <c r="YB16" s="16"/>
      <c r="YC16" s="16"/>
      <c r="YD16" s="16"/>
      <c r="YE16" s="16"/>
      <c r="YF16" s="16"/>
      <c r="YG16" s="16"/>
      <c r="YH16" s="16"/>
      <c r="YI16" s="16"/>
      <c r="YJ16" s="16"/>
      <c r="YK16" s="16"/>
      <c r="YL16" s="16"/>
      <c r="YM16" s="16"/>
      <c r="YN16" s="16"/>
      <c r="YO16" s="16"/>
      <c r="YP16" s="16"/>
      <c r="YQ16" s="16"/>
      <c r="YR16" s="16"/>
      <c r="YS16" s="16"/>
      <c r="YT16" s="16"/>
      <c r="YU16" s="16"/>
      <c r="YV16" s="16"/>
      <c r="YW16" s="16"/>
      <c r="YX16" s="16"/>
      <c r="YY16" s="16"/>
      <c r="YZ16" s="16"/>
      <c r="ZA16" s="16"/>
      <c r="ZB16" s="16"/>
      <c r="ZC16" s="16"/>
      <c r="ZD16" s="16"/>
      <c r="ZE16" s="16"/>
      <c r="ZF16" s="16"/>
      <c r="ZG16" s="16"/>
      <c r="ZH16" s="16"/>
      <c r="ZI16" s="16"/>
      <c r="ZJ16" s="16"/>
      <c r="ZK16" s="16"/>
      <c r="ZL16" s="16"/>
      <c r="ZM16" s="16"/>
      <c r="ZN16" s="16"/>
      <c r="ZO16" s="16"/>
      <c r="ZP16" s="16"/>
      <c r="ZQ16" s="16"/>
      <c r="ZR16" s="16"/>
      <c r="ZS16" s="16"/>
      <c r="ZT16" s="16"/>
      <c r="ZU16" s="16"/>
      <c r="ZV16" s="16"/>
      <c r="ZW16" s="16"/>
      <c r="ZX16" s="16"/>
      <c r="ZY16" s="16"/>
      <c r="ZZ16" s="16"/>
      <c r="AAA16" s="16"/>
      <c r="AAB16" s="16"/>
      <c r="AAC16" s="16"/>
      <c r="AAD16" s="16"/>
      <c r="AAE16" s="16"/>
      <c r="AAF16" s="16"/>
      <c r="AAG16" s="16"/>
      <c r="AAH16" s="16"/>
      <c r="AAI16" s="16"/>
      <c r="AAJ16" s="16"/>
      <c r="AAK16" s="16"/>
      <c r="AAL16" s="16"/>
      <c r="AAM16" s="16"/>
      <c r="AAN16" s="16"/>
      <c r="AAO16" s="16"/>
      <c r="AAP16" s="16"/>
      <c r="AAQ16" s="16"/>
      <c r="AAR16" s="16"/>
      <c r="AAS16" s="16"/>
      <c r="AAT16" s="16"/>
      <c r="AAU16" s="16"/>
      <c r="AAV16" s="16"/>
      <c r="AAW16" s="16"/>
      <c r="AAX16" s="16"/>
      <c r="AAY16" s="16"/>
      <c r="AAZ16" s="16"/>
      <c r="ABA16" s="16"/>
      <c r="ABB16" s="16"/>
      <c r="ABC16" s="16"/>
      <c r="ABD16" s="16"/>
      <c r="ABE16" s="16"/>
      <c r="ABF16" s="16"/>
      <c r="ABG16" s="16"/>
      <c r="ABH16" s="16"/>
      <c r="ABI16" s="16"/>
      <c r="ABJ16" s="16"/>
      <c r="ABK16" s="16"/>
      <c r="ABL16" s="16"/>
      <c r="ABM16" s="16"/>
      <c r="ABN16" s="16"/>
      <c r="ABO16" s="16"/>
      <c r="ABP16" s="16"/>
      <c r="ABQ16" s="16"/>
      <c r="ABR16" s="16"/>
      <c r="ABS16" s="16"/>
      <c r="ABT16" s="16"/>
      <c r="ABU16" s="16"/>
      <c r="ABV16" s="16"/>
      <c r="ABW16" s="16"/>
      <c r="ABX16" s="16"/>
      <c r="ABY16" s="16"/>
      <c r="ABZ16" s="16"/>
      <c r="ACA16" s="16"/>
      <c r="ACB16" s="16"/>
      <c r="ACC16" s="16"/>
      <c r="ACD16" s="16"/>
      <c r="ACE16" s="16"/>
      <c r="ACF16" s="16"/>
      <c r="ACG16" s="16"/>
      <c r="ACH16" s="16"/>
      <c r="ACI16" s="16"/>
      <c r="ACJ16" s="16"/>
      <c r="ACK16" s="16"/>
      <c r="ACL16" s="16"/>
      <c r="ACM16" s="16"/>
      <c r="ACN16" s="16"/>
      <c r="ACO16" s="16"/>
      <c r="ACP16" s="16"/>
      <c r="ACQ16" s="16"/>
      <c r="ACR16" s="16"/>
      <c r="ACS16" s="16"/>
      <c r="ACT16" s="16"/>
      <c r="ACU16" s="16"/>
      <c r="ACV16" s="16"/>
      <c r="ACW16" s="16"/>
      <c r="ACX16" s="16"/>
      <c r="ACY16" s="16"/>
      <c r="ACZ16" s="16"/>
      <c r="ADA16" s="16"/>
      <c r="ADB16" s="16"/>
      <c r="ADC16" s="16"/>
      <c r="ADD16" s="16"/>
      <c r="ADE16" s="16"/>
      <c r="ADF16" s="16"/>
      <c r="ADG16" s="16"/>
      <c r="ADH16" s="16"/>
      <c r="ADI16" s="16"/>
      <c r="ADJ16" s="16"/>
      <c r="ADK16" s="16"/>
      <c r="ADL16" s="16"/>
      <c r="ADM16" s="16"/>
      <c r="ADN16" s="16"/>
      <c r="ADO16" s="16"/>
      <c r="ADP16" s="16"/>
      <c r="ADQ16" s="16"/>
      <c r="ADR16" s="16"/>
      <c r="ADS16" s="16"/>
      <c r="ADT16" s="16"/>
      <c r="ADU16" s="16"/>
      <c r="ADV16" s="16"/>
      <c r="ADW16" s="16"/>
      <c r="ADX16" s="16"/>
      <c r="ADY16" s="16"/>
      <c r="ADZ16" s="16"/>
      <c r="AEA16" s="16"/>
      <c r="AEB16" s="16"/>
      <c r="AEC16" s="16"/>
      <c r="AED16" s="16"/>
      <c r="AEE16" s="16"/>
      <c r="AEF16" s="16"/>
      <c r="AEG16" s="16"/>
      <c r="AEH16" s="16"/>
    </row>
    <row r="17" spans="1:814" s="11" customFormat="1" x14ac:dyDescent="0.25">
      <c r="A17" s="11" t="s">
        <v>247</v>
      </c>
      <c r="S17" s="16"/>
      <c r="T17" s="16"/>
      <c r="U17" s="16"/>
      <c r="V17" s="16"/>
      <c r="W17" s="16"/>
      <c r="X17" s="16"/>
      <c r="Y17" s="16"/>
      <c r="Z17" s="51"/>
      <c r="AA17" s="16"/>
      <c r="AB17" s="16"/>
      <c r="AC17" s="16"/>
      <c r="AD17" s="24"/>
      <c r="AE17" s="24"/>
      <c r="AF17" s="24"/>
      <c r="AG17" s="23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  <c r="IW17" s="16"/>
      <c r="IX17" s="16"/>
      <c r="IY17" s="16"/>
      <c r="IZ17" s="16"/>
      <c r="JA17" s="16"/>
      <c r="JB17" s="16"/>
      <c r="JC17" s="16"/>
      <c r="JD17" s="16"/>
      <c r="JE17" s="16"/>
      <c r="JF17" s="16"/>
      <c r="JG17" s="16"/>
      <c r="JH17" s="16"/>
      <c r="JI17" s="16"/>
      <c r="JJ17" s="16"/>
      <c r="JK17" s="16"/>
      <c r="JL17" s="16"/>
      <c r="JM17" s="16"/>
      <c r="JN17" s="16"/>
      <c r="JO17" s="16"/>
      <c r="JP17" s="16"/>
      <c r="JQ17" s="16"/>
      <c r="JR17" s="16"/>
      <c r="JS17" s="16"/>
      <c r="JT17" s="16"/>
      <c r="JU17" s="16"/>
      <c r="JV17" s="16"/>
      <c r="JW17" s="16"/>
      <c r="JX17" s="16"/>
      <c r="JY17" s="16"/>
      <c r="JZ17" s="16"/>
      <c r="KA17" s="16"/>
      <c r="KB17" s="16"/>
      <c r="KC17" s="16"/>
      <c r="KD17" s="16"/>
      <c r="KE17" s="16"/>
      <c r="KF17" s="16"/>
      <c r="KG17" s="16"/>
      <c r="KH17" s="16"/>
      <c r="KI17" s="16"/>
      <c r="KJ17" s="16"/>
      <c r="KK17" s="16"/>
      <c r="KL17" s="16"/>
      <c r="KM17" s="16"/>
      <c r="KN17" s="16"/>
      <c r="KO17" s="16"/>
      <c r="KP17" s="16"/>
      <c r="KQ17" s="16"/>
      <c r="KR17" s="16"/>
      <c r="KS17" s="16"/>
      <c r="KT17" s="16"/>
      <c r="KU17" s="16"/>
      <c r="KV17" s="16"/>
      <c r="KW17" s="16"/>
      <c r="KX17" s="16"/>
      <c r="KY17" s="16"/>
      <c r="KZ17" s="16"/>
      <c r="LA17" s="16"/>
      <c r="LB17" s="16"/>
      <c r="LC17" s="16"/>
      <c r="LD17" s="16"/>
      <c r="LE17" s="16"/>
      <c r="LF17" s="16"/>
      <c r="LG17" s="16"/>
      <c r="LH17" s="16"/>
      <c r="LI17" s="16"/>
      <c r="LJ17" s="16"/>
      <c r="LK17" s="16"/>
      <c r="LL17" s="16"/>
      <c r="LM17" s="16"/>
      <c r="LN17" s="16"/>
      <c r="LO17" s="16"/>
      <c r="LP17" s="16"/>
      <c r="LQ17" s="16"/>
      <c r="LR17" s="16"/>
      <c r="LS17" s="16"/>
      <c r="LT17" s="16"/>
      <c r="LU17" s="16"/>
      <c r="LV17" s="16"/>
      <c r="LW17" s="16"/>
      <c r="LX17" s="16"/>
      <c r="LY17" s="16"/>
      <c r="LZ17" s="16"/>
      <c r="MA17" s="16"/>
      <c r="MB17" s="16"/>
      <c r="MC17" s="16"/>
      <c r="MD17" s="16"/>
      <c r="ME17" s="16"/>
      <c r="MF17" s="16"/>
      <c r="MG17" s="16"/>
      <c r="MH17" s="16"/>
      <c r="MI17" s="16"/>
      <c r="MJ17" s="16"/>
      <c r="MK17" s="16"/>
      <c r="ML17" s="16"/>
      <c r="MM17" s="16"/>
      <c r="MN17" s="16"/>
      <c r="MO17" s="16"/>
      <c r="MP17" s="16"/>
      <c r="MQ17" s="16"/>
      <c r="MR17" s="16"/>
      <c r="MS17" s="16"/>
      <c r="MT17" s="16"/>
      <c r="MU17" s="16"/>
      <c r="MV17" s="16"/>
      <c r="MW17" s="16"/>
      <c r="MX17" s="16"/>
      <c r="MY17" s="16"/>
      <c r="MZ17" s="16"/>
      <c r="NA17" s="16"/>
      <c r="NB17" s="16"/>
      <c r="NC17" s="16"/>
      <c r="ND17" s="16"/>
      <c r="NE17" s="16"/>
      <c r="NF17" s="16"/>
      <c r="NG17" s="16"/>
      <c r="NH17" s="16"/>
      <c r="NI17" s="16"/>
      <c r="NJ17" s="16"/>
      <c r="NK17" s="16"/>
      <c r="NL17" s="16"/>
      <c r="NM17" s="16"/>
      <c r="NN17" s="16"/>
      <c r="NO17" s="16"/>
      <c r="NP17" s="16"/>
      <c r="NQ17" s="16"/>
      <c r="NR17" s="16"/>
      <c r="NS17" s="16"/>
      <c r="NT17" s="16"/>
      <c r="NU17" s="16"/>
      <c r="NV17" s="16"/>
      <c r="NW17" s="16"/>
      <c r="NX17" s="16"/>
      <c r="NY17" s="16"/>
      <c r="NZ17" s="16"/>
      <c r="OA17" s="16"/>
      <c r="OB17" s="16"/>
      <c r="OC17" s="16"/>
      <c r="OD17" s="16"/>
      <c r="OE17" s="16"/>
      <c r="OF17" s="16"/>
      <c r="OG17" s="16"/>
      <c r="OH17" s="16"/>
      <c r="OI17" s="16"/>
      <c r="OJ17" s="16"/>
      <c r="OK17" s="16"/>
      <c r="OL17" s="16"/>
      <c r="OM17" s="16"/>
      <c r="ON17" s="16"/>
      <c r="OO17" s="16"/>
      <c r="OP17" s="16"/>
      <c r="OQ17" s="16"/>
      <c r="OR17" s="16"/>
      <c r="OS17" s="16"/>
      <c r="OT17" s="16"/>
      <c r="OU17" s="16"/>
      <c r="OV17" s="16"/>
      <c r="OW17" s="16"/>
      <c r="OX17" s="16"/>
      <c r="OY17" s="16"/>
      <c r="OZ17" s="16"/>
      <c r="PA17" s="16"/>
      <c r="PB17" s="16"/>
      <c r="PC17" s="16"/>
      <c r="PD17" s="16"/>
      <c r="PE17" s="16"/>
      <c r="PF17" s="16"/>
      <c r="PG17" s="16"/>
      <c r="PH17" s="16"/>
      <c r="PI17" s="16"/>
      <c r="PJ17" s="16"/>
      <c r="PK17" s="16"/>
      <c r="PL17" s="16"/>
      <c r="PM17" s="16"/>
      <c r="PN17" s="16"/>
      <c r="PO17" s="16"/>
      <c r="PP17" s="16"/>
      <c r="PQ17" s="16"/>
      <c r="PR17" s="16"/>
      <c r="PS17" s="16"/>
      <c r="PT17" s="16"/>
      <c r="PU17" s="16"/>
      <c r="PV17" s="16"/>
      <c r="PW17" s="16"/>
      <c r="PX17" s="16"/>
      <c r="PY17" s="16"/>
      <c r="PZ17" s="16"/>
      <c r="QA17" s="16"/>
      <c r="QB17" s="16"/>
      <c r="QC17" s="16"/>
      <c r="QD17" s="16"/>
      <c r="QE17" s="16"/>
      <c r="QF17" s="16"/>
      <c r="QG17" s="16"/>
      <c r="QH17" s="16"/>
      <c r="QI17" s="16"/>
      <c r="QJ17" s="16"/>
      <c r="QK17" s="16"/>
      <c r="QL17" s="16"/>
      <c r="QM17" s="16"/>
      <c r="QN17" s="16"/>
      <c r="QO17" s="16"/>
      <c r="QP17" s="16"/>
      <c r="QQ17" s="16"/>
      <c r="QR17" s="16"/>
      <c r="QS17" s="16"/>
      <c r="QT17" s="16"/>
      <c r="QU17" s="16"/>
      <c r="QV17" s="16"/>
      <c r="QW17" s="16"/>
      <c r="QX17" s="16"/>
      <c r="QY17" s="16"/>
      <c r="QZ17" s="16"/>
      <c r="RA17" s="16"/>
      <c r="RB17" s="16"/>
      <c r="RC17" s="16"/>
      <c r="RD17" s="16"/>
      <c r="RE17" s="16"/>
      <c r="RF17" s="16"/>
      <c r="RG17" s="16"/>
      <c r="RH17" s="16"/>
      <c r="RI17" s="16"/>
      <c r="RJ17" s="16"/>
      <c r="RK17" s="16"/>
      <c r="RL17" s="16"/>
      <c r="RM17" s="16"/>
      <c r="RN17" s="16"/>
      <c r="RO17" s="16"/>
      <c r="RP17" s="16"/>
      <c r="RQ17" s="16"/>
      <c r="RR17" s="16"/>
      <c r="RS17" s="16"/>
      <c r="RT17" s="16"/>
      <c r="RU17" s="16"/>
      <c r="RV17" s="16"/>
      <c r="RW17" s="16"/>
      <c r="RX17" s="16"/>
      <c r="RY17" s="16"/>
      <c r="RZ17" s="16"/>
      <c r="SA17" s="16"/>
      <c r="SB17" s="16"/>
      <c r="SC17" s="16"/>
      <c r="SD17" s="16"/>
      <c r="SE17" s="16"/>
      <c r="SF17" s="16"/>
      <c r="SG17" s="16"/>
      <c r="SH17" s="16"/>
      <c r="SI17" s="16"/>
      <c r="SJ17" s="16"/>
      <c r="SK17" s="16"/>
      <c r="SL17" s="16"/>
      <c r="SM17" s="16"/>
      <c r="SN17" s="16"/>
      <c r="SO17" s="16"/>
      <c r="SP17" s="16"/>
      <c r="SQ17" s="16"/>
      <c r="SR17" s="16"/>
      <c r="SS17" s="16"/>
      <c r="ST17" s="16"/>
      <c r="SU17" s="16"/>
      <c r="SV17" s="16"/>
      <c r="SW17" s="16"/>
      <c r="SX17" s="16"/>
      <c r="SY17" s="16"/>
      <c r="SZ17" s="16"/>
      <c r="TA17" s="16"/>
      <c r="TB17" s="16"/>
      <c r="TC17" s="16"/>
      <c r="TD17" s="16"/>
      <c r="TE17" s="16"/>
      <c r="TF17" s="16"/>
      <c r="TG17" s="16"/>
      <c r="TH17" s="16"/>
      <c r="TI17" s="16"/>
      <c r="TJ17" s="16"/>
      <c r="TK17" s="16"/>
      <c r="TL17" s="16"/>
      <c r="TM17" s="16"/>
      <c r="TN17" s="16"/>
      <c r="TO17" s="16"/>
      <c r="TP17" s="16"/>
      <c r="TQ17" s="16"/>
      <c r="TR17" s="16"/>
      <c r="TS17" s="16"/>
      <c r="TT17" s="16"/>
      <c r="TU17" s="16"/>
      <c r="TV17" s="16"/>
      <c r="TW17" s="16"/>
      <c r="TX17" s="16"/>
      <c r="TY17" s="16"/>
      <c r="TZ17" s="16"/>
      <c r="UA17" s="16"/>
      <c r="UB17" s="16"/>
      <c r="UC17" s="16"/>
      <c r="UD17" s="16"/>
      <c r="UE17" s="16"/>
      <c r="UF17" s="16"/>
      <c r="UG17" s="16"/>
      <c r="UH17" s="16"/>
      <c r="UI17" s="16"/>
      <c r="UJ17" s="16"/>
      <c r="UK17" s="16"/>
      <c r="UL17" s="16"/>
      <c r="UM17" s="16"/>
      <c r="UN17" s="16"/>
      <c r="UO17" s="16"/>
      <c r="UP17" s="16"/>
      <c r="UQ17" s="16"/>
      <c r="UR17" s="16"/>
      <c r="US17" s="16"/>
      <c r="UT17" s="16"/>
      <c r="UU17" s="16"/>
      <c r="UV17" s="16"/>
      <c r="UW17" s="16"/>
      <c r="UX17" s="16"/>
      <c r="UY17" s="16"/>
      <c r="UZ17" s="16"/>
      <c r="VA17" s="16"/>
      <c r="VB17" s="16"/>
      <c r="VC17" s="16"/>
      <c r="VD17" s="16"/>
      <c r="VE17" s="16"/>
      <c r="VF17" s="16"/>
      <c r="VG17" s="16"/>
      <c r="VH17" s="16"/>
      <c r="VI17" s="16"/>
      <c r="VJ17" s="16"/>
      <c r="VK17" s="16"/>
      <c r="VL17" s="16"/>
      <c r="VM17" s="16"/>
      <c r="VN17" s="16"/>
      <c r="VO17" s="16"/>
      <c r="VP17" s="16"/>
      <c r="VQ17" s="16"/>
      <c r="VR17" s="16"/>
      <c r="VS17" s="16"/>
      <c r="VT17" s="16"/>
      <c r="VU17" s="16"/>
      <c r="VV17" s="16"/>
      <c r="VW17" s="16"/>
      <c r="VX17" s="16"/>
      <c r="VY17" s="16"/>
      <c r="VZ17" s="16"/>
      <c r="WA17" s="16"/>
      <c r="WB17" s="16"/>
      <c r="WC17" s="16"/>
      <c r="WD17" s="16"/>
      <c r="WE17" s="16"/>
      <c r="WF17" s="16"/>
      <c r="WG17" s="16"/>
      <c r="WH17" s="16"/>
      <c r="WI17" s="16"/>
      <c r="WJ17" s="16"/>
      <c r="WK17" s="16"/>
      <c r="WL17" s="16"/>
      <c r="WM17" s="16"/>
      <c r="WN17" s="16"/>
      <c r="WO17" s="16"/>
      <c r="WP17" s="16"/>
      <c r="WQ17" s="16"/>
      <c r="WR17" s="16"/>
      <c r="WS17" s="16"/>
      <c r="WT17" s="16"/>
      <c r="WU17" s="16"/>
      <c r="WV17" s="16"/>
      <c r="WW17" s="16"/>
      <c r="WX17" s="16"/>
      <c r="WY17" s="16"/>
      <c r="WZ17" s="16"/>
      <c r="XA17" s="16"/>
      <c r="XB17" s="16"/>
      <c r="XC17" s="16"/>
      <c r="XD17" s="16"/>
      <c r="XE17" s="16"/>
      <c r="XF17" s="16"/>
      <c r="XG17" s="16"/>
      <c r="XH17" s="16"/>
      <c r="XI17" s="16"/>
      <c r="XJ17" s="16"/>
      <c r="XK17" s="16"/>
      <c r="XL17" s="16"/>
      <c r="XM17" s="16"/>
      <c r="XN17" s="16"/>
      <c r="XO17" s="16"/>
      <c r="XP17" s="16"/>
      <c r="XQ17" s="16"/>
      <c r="XR17" s="16"/>
      <c r="XS17" s="16"/>
      <c r="XT17" s="16"/>
      <c r="XU17" s="16"/>
      <c r="XV17" s="16"/>
      <c r="XW17" s="16"/>
      <c r="XX17" s="16"/>
      <c r="XY17" s="16"/>
      <c r="XZ17" s="16"/>
      <c r="YA17" s="16"/>
      <c r="YB17" s="16"/>
      <c r="YC17" s="16"/>
      <c r="YD17" s="16"/>
      <c r="YE17" s="16"/>
      <c r="YF17" s="16"/>
      <c r="YG17" s="16"/>
      <c r="YH17" s="16"/>
      <c r="YI17" s="16"/>
      <c r="YJ17" s="16"/>
      <c r="YK17" s="16"/>
      <c r="YL17" s="16"/>
      <c r="YM17" s="16"/>
      <c r="YN17" s="16"/>
      <c r="YO17" s="16"/>
      <c r="YP17" s="16"/>
      <c r="YQ17" s="16"/>
      <c r="YR17" s="16"/>
      <c r="YS17" s="16"/>
      <c r="YT17" s="16"/>
      <c r="YU17" s="16"/>
      <c r="YV17" s="16"/>
      <c r="YW17" s="16"/>
      <c r="YX17" s="16"/>
      <c r="YY17" s="16"/>
      <c r="YZ17" s="16"/>
      <c r="ZA17" s="16"/>
      <c r="ZB17" s="16"/>
      <c r="ZC17" s="16"/>
      <c r="ZD17" s="16"/>
      <c r="ZE17" s="16"/>
      <c r="ZF17" s="16"/>
      <c r="ZG17" s="16"/>
      <c r="ZH17" s="16"/>
      <c r="ZI17" s="16"/>
      <c r="ZJ17" s="16"/>
      <c r="ZK17" s="16"/>
      <c r="ZL17" s="16"/>
      <c r="ZM17" s="16"/>
      <c r="ZN17" s="16"/>
      <c r="ZO17" s="16"/>
      <c r="ZP17" s="16"/>
      <c r="ZQ17" s="16"/>
      <c r="ZR17" s="16"/>
      <c r="ZS17" s="16"/>
      <c r="ZT17" s="16"/>
      <c r="ZU17" s="16"/>
      <c r="ZV17" s="16"/>
      <c r="ZW17" s="16"/>
      <c r="ZX17" s="16"/>
      <c r="ZY17" s="16"/>
      <c r="ZZ17" s="16"/>
      <c r="AAA17" s="16"/>
      <c r="AAB17" s="16"/>
      <c r="AAC17" s="16"/>
      <c r="AAD17" s="16"/>
      <c r="AAE17" s="16"/>
      <c r="AAF17" s="16"/>
      <c r="AAG17" s="16"/>
      <c r="AAH17" s="16"/>
      <c r="AAI17" s="16"/>
      <c r="AAJ17" s="16"/>
      <c r="AAK17" s="16"/>
      <c r="AAL17" s="16"/>
      <c r="AAM17" s="16"/>
      <c r="AAN17" s="16"/>
      <c r="AAO17" s="16"/>
      <c r="AAP17" s="16"/>
      <c r="AAQ17" s="16"/>
      <c r="AAR17" s="16"/>
      <c r="AAS17" s="16"/>
      <c r="AAT17" s="16"/>
      <c r="AAU17" s="16"/>
      <c r="AAV17" s="16"/>
      <c r="AAW17" s="16"/>
      <c r="AAX17" s="16"/>
      <c r="AAY17" s="16"/>
      <c r="AAZ17" s="16"/>
      <c r="ABA17" s="16"/>
      <c r="ABB17" s="16"/>
      <c r="ABC17" s="16"/>
      <c r="ABD17" s="16"/>
      <c r="ABE17" s="16"/>
      <c r="ABF17" s="16"/>
      <c r="ABG17" s="16"/>
      <c r="ABH17" s="16"/>
      <c r="ABI17" s="16"/>
      <c r="ABJ17" s="16"/>
      <c r="ABK17" s="16"/>
      <c r="ABL17" s="16"/>
      <c r="ABM17" s="16"/>
      <c r="ABN17" s="16"/>
      <c r="ABO17" s="16"/>
      <c r="ABP17" s="16"/>
      <c r="ABQ17" s="16"/>
      <c r="ABR17" s="16"/>
      <c r="ABS17" s="16"/>
      <c r="ABT17" s="16"/>
      <c r="ABU17" s="16"/>
      <c r="ABV17" s="16"/>
      <c r="ABW17" s="16"/>
      <c r="ABX17" s="16"/>
      <c r="ABY17" s="16"/>
      <c r="ABZ17" s="16"/>
      <c r="ACA17" s="16"/>
      <c r="ACB17" s="16"/>
      <c r="ACC17" s="16"/>
      <c r="ACD17" s="16"/>
      <c r="ACE17" s="16"/>
      <c r="ACF17" s="16"/>
      <c r="ACG17" s="16"/>
      <c r="ACH17" s="16"/>
      <c r="ACI17" s="16"/>
      <c r="ACJ17" s="16"/>
      <c r="ACK17" s="16"/>
      <c r="ACL17" s="16"/>
      <c r="ACM17" s="16"/>
      <c r="ACN17" s="16"/>
      <c r="ACO17" s="16"/>
      <c r="ACP17" s="16"/>
      <c r="ACQ17" s="16"/>
      <c r="ACR17" s="16"/>
      <c r="ACS17" s="16"/>
      <c r="ACT17" s="16"/>
      <c r="ACU17" s="16"/>
      <c r="ACV17" s="16"/>
      <c r="ACW17" s="16"/>
      <c r="ACX17" s="16"/>
      <c r="ACY17" s="16"/>
      <c r="ACZ17" s="16"/>
      <c r="ADA17" s="16"/>
      <c r="ADB17" s="16"/>
      <c r="ADC17" s="16"/>
      <c r="ADD17" s="16"/>
      <c r="ADE17" s="16"/>
      <c r="ADF17" s="16"/>
      <c r="ADG17" s="16"/>
      <c r="ADH17" s="16"/>
      <c r="ADI17" s="16"/>
      <c r="ADJ17" s="16"/>
      <c r="ADK17" s="16"/>
      <c r="ADL17" s="16"/>
      <c r="ADM17" s="16"/>
      <c r="ADN17" s="16"/>
      <c r="ADO17" s="16"/>
      <c r="ADP17" s="16"/>
      <c r="ADQ17" s="16"/>
      <c r="ADR17" s="16"/>
      <c r="ADS17" s="16"/>
      <c r="ADT17" s="16"/>
      <c r="ADU17" s="16"/>
      <c r="ADV17" s="16"/>
      <c r="ADW17" s="16"/>
      <c r="ADX17" s="16"/>
      <c r="ADY17" s="16"/>
      <c r="ADZ17" s="16"/>
      <c r="AEA17" s="16"/>
      <c r="AEB17" s="16"/>
      <c r="AEC17" s="16"/>
      <c r="AED17" s="16"/>
      <c r="AEE17" s="16"/>
      <c r="AEF17" s="16"/>
      <c r="AEG17" s="16"/>
      <c r="AEH17" s="16"/>
    </row>
    <row r="18" spans="1:814" s="11" customFormat="1" x14ac:dyDescent="0.25">
      <c r="A18" s="11" t="s">
        <v>62</v>
      </c>
      <c r="S18" s="16"/>
      <c r="T18" s="16"/>
      <c r="U18" s="16"/>
      <c r="V18" s="16"/>
      <c r="W18" s="16"/>
      <c r="X18" s="16"/>
      <c r="Y18" s="16"/>
      <c r="Z18" s="51"/>
      <c r="AA18" s="16"/>
      <c r="AB18" s="16"/>
      <c r="AC18" s="16"/>
      <c r="AD18" s="24"/>
      <c r="AE18" s="24"/>
      <c r="AF18" s="24"/>
      <c r="AG18" s="23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  <c r="IW18" s="16"/>
      <c r="IX18" s="16"/>
      <c r="IY18" s="16"/>
      <c r="IZ18" s="16"/>
      <c r="JA18" s="16"/>
      <c r="JB18" s="16"/>
      <c r="JC18" s="16"/>
      <c r="JD18" s="16"/>
      <c r="JE18" s="16"/>
      <c r="JF18" s="16"/>
      <c r="JG18" s="16"/>
      <c r="JH18" s="16"/>
      <c r="JI18" s="16"/>
      <c r="JJ18" s="16"/>
      <c r="JK18" s="16"/>
      <c r="JL18" s="16"/>
      <c r="JM18" s="16"/>
      <c r="JN18" s="16"/>
      <c r="JO18" s="16"/>
      <c r="JP18" s="16"/>
      <c r="JQ18" s="16"/>
      <c r="JR18" s="16"/>
      <c r="JS18" s="16"/>
      <c r="JT18" s="16"/>
      <c r="JU18" s="16"/>
      <c r="JV18" s="16"/>
      <c r="JW18" s="16"/>
      <c r="JX18" s="16"/>
      <c r="JY18" s="16"/>
      <c r="JZ18" s="16"/>
      <c r="KA18" s="16"/>
      <c r="KB18" s="16"/>
      <c r="KC18" s="16"/>
      <c r="KD18" s="16"/>
      <c r="KE18" s="16"/>
      <c r="KF18" s="16"/>
      <c r="KG18" s="16"/>
      <c r="KH18" s="16"/>
      <c r="KI18" s="16"/>
      <c r="KJ18" s="16"/>
      <c r="KK18" s="16"/>
      <c r="KL18" s="16"/>
      <c r="KM18" s="16"/>
      <c r="KN18" s="16"/>
      <c r="KO18" s="16"/>
      <c r="KP18" s="16"/>
      <c r="KQ18" s="16"/>
      <c r="KR18" s="16"/>
      <c r="KS18" s="16"/>
      <c r="KT18" s="16"/>
      <c r="KU18" s="16"/>
      <c r="KV18" s="16"/>
      <c r="KW18" s="16"/>
      <c r="KX18" s="16"/>
      <c r="KY18" s="16"/>
      <c r="KZ18" s="16"/>
      <c r="LA18" s="16"/>
      <c r="LB18" s="16"/>
      <c r="LC18" s="16"/>
      <c r="LD18" s="16"/>
      <c r="LE18" s="16"/>
      <c r="LF18" s="16"/>
      <c r="LG18" s="16"/>
      <c r="LH18" s="16"/>
      <c r="LI18" s="16"/>
      <c r="LJ18" s="16"/>
      <c r="LK18" s="16"/>
      <c r="LL18" s="16"/>
      <c r="LM18" s="16"/>
      <c r="LN18" s="16"/>
      <c r="LO18" s="16"/>
      <c r="LP18" s="16"/>
      <c r="LQ18" s="16"/>
      <c r="LR18" s="16"/>
      <c r="LS18" s="16"/>
      <c r="LT18" s="16"/>
      <c r="LU18" s="16"/>
      <c r="LV18" s="16"/>
      <c r="LW18" s="16"/>
      <c r="LX18" s="16"/>
      <c r="LY18" s="16"/>
      <c r="LZ18" s="16"/>
      <c r="MA18" s="16"/>
      <c r="MB18" s="16"/>
      <c r="MC18" s="16"/>
      <c r="MD18" s="16"/>
      <c r="ME18" s="16"/>
      <c r="MF18" s="16"/>
      <c r="MG18" s="16"/>
      <c r="MH18" s="16"/>
      <c r="MI18" s="16"/>
      <c r="MJ18" s="16"/>
      <c r="MK18" s="16"/>
      <c r="ML18" s="16"/>
      <c r="MM18" s="16"/>
      <c r="MN18" s="16"/>
      <c r="MO18" s="16"/>
      <c r="MP18" s="16"/>
      <c r="MQ18" s="16"/>
      <c r="MR18" s="16"/>
      <c r="MS18" s="16"/>
      <c r="MT18" s="16"/>
      <c r="MU18" s="16"/>
      <c r="MV18" s="16"/>
      <c r="MW18" s="16"/>
      <c r="MX18" s="16"/>
      <c r="MY18" s="16"/>
      <c r="MZ18" s="16"/>
      <c r="NA18" s="16"/>
      <c r="NB18" s="16"/>
      <c r="NC18" s="16"/>
      <c r="ND18" s="16"/>
      <c r="NE18" s="16"/>
      <c r="NF18" s="16"/>
      <c r="NG18" s="16"/>
      <c r="NH18" s="16"/>
      <c r="NI18" s="16"/>
      <c r="NJ18" s="16"/>
      <c r="NK18" s="16"/>
      <c r="NL18" s="16"/>
      <c r="NM18" s="16"/>
      <c r="NN18" s="16"/>
      <c r="NO18" s="16"/>
      <c r="NP18" s="16"/>
      <c r="NQ18" s="16"/>
      <c r="NR18" s="16"/>
      <c r="NS18" s="16"/>
      <c r="NT18" s="16"/>
      <c r="NU18" s="16"/>
      <c r="NV18" s="16"/>
      <c r="NW18" s="16"/>
      <c r="NX18" s="16"/>
      <c r="NY18" s="16"/>
      <c r="NZ18" s="16"/>
      <c r="OA18" s="16"/>
      <c r="OB18" s="16"/>
      <c r="OC18" s="16"/>
      <c r="OD18" s="16"/>
      <c r="OE18" s="16"/>
      <c r="OF18" s="16"/>
      <c r="OG18" s="16"/>
      <c r="OH18" s="16"/>
      <c r="OI18" s="16"/>
      <c r="OJ18" s="16"/>
      <c r="OK18" s="16"/>
      <c r="OL18" s="16"/>
      <c r="OM18" s="16"/>
      <c r="ON18" s="16"/>
      <c r="OO18" s="16"/>
      <c r="OP18" s="16"/>
      <c r="OQ18" s="16"/>
      <c r="OR18" s="16"/>
      <c r="OS18" s="16"/>
      <c r="OT18" s="16"/>
      <c r="OU18" s="16"/>
      <c r="OV18" s="16"/>
      <c r="OW18" s="16"/>
      <c r="OX18" s="16"/>
      <c r="OY18" s="16"/>
      <c r="OZ18" s="16"/>
      <c r="PA18" s="16"/>
      <c r="PB18" s="16"/>
      <c r="PC18" s="16"/>
      <c r="PD18" s="16"/>
      <c r="PE18" s="16"/>
      <c r="PF18" s="16"/>
      <c r="PG18" s="16"/>
      <c r="PH18" s="16"/>
      <c r="PI18" s="16"/>
      <c r="PJ18" s="16"/>
      <c r="PK18" s="16"/>
      <c r="PL18" s="16"/>
      <c r="PM18" s="16"/>
      <c r="PN18" s="16"/>
      <c r="PO18" s="16"/>
      <c r="PP18" s="16"/>
      <c r="PQ18" s="16"/>
      <c r="PR18" s="16"/>
      <c r="PS18" s="16"/>
      <c r="PT18" s="16"/>
      <c r="PU18" s="16"/>
      <c r="PV18" s="16"/>
      <c r="PW18" s="16"/>
      <c r="PX18" s="16"/>
      <c r="PY18" s="16"/>
      <c r="PZ18" s="16"/>
      <c r="QA18" s="16"/>
      <c r="QB18" s="16"/>
      <c r="QC18" s="16"/>
      <c r="QD18" s="16"/>
      <c r="QE18" s="16"/>
      <c r="QF18" s="16"/>
      <c r="QG18" s="16"/>
      <c r="QH18" s="16"/>
      <c r="QI18" s="16"/>
      <c r="QJ18" s="16"/>
      <c r="QK18" s="16"/>
      <c r="QL18" s="16"/>
      <c r="QM18" s="16"/>
      <c r="QN18" s="16"/>
      <c r="QO18" s="16"/>
      <c r="QP18" s="16"/>
      <c r="QQ18" s="16"/>
      <c r="QR18" s="16"/>
      <c r="QS18" s="16"/>
      <c r="QT18" s="16"/>
      <c r="QU18" s="16"/>
      <c r="QV18" s="16"/>
      <c r="QW18" s="16"/>
      <c r="QX18" s="16"/>
      <c r="QY18" s="16"/>
      <c r="QZ18" s="16"/>
      <c r="RA18" s="16"/>
      <c r="RB18" s="16"/>
      <c r="RC18" s="16"/>
      <c r="RD18" s="16"/>
      <c r="RE18" s="16"/>
      <c r="RF18" s="16"/>
      <c r="RG18" s="16"/>
      <c r="RH18" s="16"/>
      <c r="RI18" s="16"/>
      <c r="RJ18" s="16"/>
      <c r="RK18" s="16"/>
      <c r="RL18" s="16"/>
      <c r="RM18" s="16"/>
      <c r="RN18" s="16"/>
      <c r="RO18" s="16"/>
      <c r="RP18" s="16"/>
      <c r="RQ18" s="16"/>
      <c r="RR18" s="16"/>
      <c r="RS18" s="16"/>
      <c r="RT18" s="16"/>
      <c r="RU18" s="16"/>
      <c r="RV18" s="16"/>
      <c r="RW18" s="16"/>
      <c r="RX18" s="16"/>
      <c r="RY18" s="16"/>
      <c r="RZ18" s="16"/>
      <c r="SA18" s="16"/>
      <c r="SB18" s="16"/>
      <c r="SC18" s="16"/>
      <c r="SD18" s="16"/>
      <c r="SE18" s="16"/>
      <c r="SF18" s="16"/>
      <c r="SG18" s="16"/>
      <c r="SH18" s="16"/>
      <c r="SI18" s="16"/>
      <c r="SJ18" s="16"/>
      <c r="SK18" s="16"/>
      <c r="SL18" s="16"/>
      <c r="SM18" s="16"/>
      <c r="SN18" s="16"/>
      <c r="SO18" s="16"/>
      <c r="SP18" s="16"/>
      <c r="SQ18" s="16"/>
      <c r="SR18" s="16"/>
      <c r="SS18" s="16"/>
      <c r="ST18" s="16"/>
      <c r="SU18" s="16"/>
      <c r="SV18" s="16"/>
      <c r="SW18" s="16"/>
      <c r="SX18" s="16"/>
      <c r="SY18" s="16"/>
      <c r="SZ18" s="16"/>
      <c r="TA18" s="16"/>
      <c r="TB18" s="16"/>
      <c r="TC18" s="16"/>
      <c r="TD18" s="16"/>
      <c r="TE18" s="16"/>
      <c r="TF18" s="16"/>
      <c r="TG18" s="16"/>
      <c r="TH18" s="16"/>
      <c r="TI18" s="16"/>
      <c r="TJ18" s="16"/>
      <c r="TK18" s="16"/>
      <c r="TL18" s="16"/>
      <c r="TM18" s="16"/>
      <c r="TN18" s="16"/>
      <c r="TO18" s="16"/>
      <c r="TP18" s="16"/>
      <c r="TQ18" s="16"/>
      <c r="TR18" s="16"/>
      <c r="TS18" s="16"/>
      <c r="TT18" s="16"/>
      <c r="TU18" s="16"/>
      <c r="TV18" s="16"/>
      <c r="TW18" s="16"/>
      <c r="TX18" s="16"/>
      <c r="TY18" s="16"/>
      <c r="TZ18" s="16"/>
      <c r="UA18" s="16"/>
      <c r="UB18" s="16"/>
      <c r="UC18" s="16"/>
      <c r="UD18" s="16"/>
      <c r="UE18" s="16"/>
      <c r="UF18" s="16"/>
      <c r="UG18" s="16"/>
      <c r="UH18" s="16"/>
      <c r="UI18" s="16"/>
      <c r="UJ18" s="16"/>
      <c r="UK18" s="16"/>
      <c r="UL18" s="16"/>
      <c r="UM18" s="16"/>
      <c r="UN18" s="16"/>
      <c r="UO18" s="16"/>
      <c r="UP18" s="16"/>
      <c r="UQ18" s="16"/>
      <c r="UR18" s="16"/>
      <c r="US18" s="16"/>
      <c r="UT18" s="16"/>
      <c r="UU18" s="16"/>
      <c r="UV18" s="16"/>
      <c r="UW18" s="16"/>
      <c r="UX18" s="16"/>
      <c r="UY18" s="16"/>
      <c r="UZ18" s="16"/>
      <c r="VA18" s="16"/>
      <c r="VB18" s="16"/>
      <c r="VC18" s="16"/>
      <c r="VD18" s="16"/>
      <c r="VE18" s="16"/>
      <c r="VF18" s="16"/>
      <c r="VG18" s="16"/>
      <c r="VH18" s="16"/>
      <c r="VI18" s="16"/>
      <c r="VJ18" s="16"/>
      <c r="VK18" s="16"/>
      <c r="VL18" s="16"/>
      <c r="VM18" s="16"/>
      <c r="VN18" s="16"/>
      <c r="VO18" s="16"/>
      <c r="VP18" s="16"/>
      <c r="VQ18" s="16"/>
      <c r="VR18" s="16"/>
      <c r="VS18" s="16"/>
      <c r="VT18" s="16"/>
      <c r="VU18" s="16"/>
      <c r="VV18" s="16"/>
      <c r="VW18" s="16"/>
      <c r="VX18" s="16"/>
      <c r="VY18" s="16"/>
      <c r="VZ18" s="16"/>
      <c r="WA18" s="16"/>
      <c r="WB18" s="16"/>
      <c r="WC18" s="16"/>
      <c r="WD18" s="16"/>
      <c r="WE18" s="16"/>
      <c r="WF18" s="16"/>
      <c r="WG18" s="16"/>
      <c r="WH18" s="16"/>
      <c r="WI18" s="16"/>
      <c r="WJ18" s="16"/>
      <c r="WK18" s="16"/>
      <c r="WL18" s="16"/>
      <c r="WM18" s="16"/>
      <c r="WN18" s="16"/>
      <c r="WO18" s="16"/>
      <c r="WP18" s="16"/>
      <c r="WQ18" s="16"/>
      <c r="WR18" s="16"/>
      <c r="WS18" s="16"/>
      <c r="WT18" s="16"/>
      <c r="WU18" s="16"/>
      <c r="WV18" s="16"/>
      <c r="WW18" s="16"/>
      <c r="WX18" s="16"/>
      <c r="WY18" s="16"/>
      <c r="WZ18" s="16"/>
      <c r="XA18" s="16"/>
      <c r="XB18" s="16"/>
      <c r="XC18" s="16"/>
      <c r="XD18" s="16"/>
      <c r="XE18" s="16"/>
      <c r="XF18" s="16"/>
      <c r="XG18" s="16"/>
      <c r="XH18" s="16"/>
      <c r="XI18" s="16"/>
      <c r="XJ18" s="16"/>
      <c r="XK18" s="16"/>
      <c r="XL18" s="16"/>
      <c r="XM18" s="16"/>
      <c r="XN18" s="16"/>
      <c r="XO18" s="16"/>
      <c r="XP18" s="16"/>
      <c r="XQ18" s="16"/>
      <c r="XR18" s="16"/>
      <c r="XS18" s="16"/>
      <c r="XT18" s="16"/>
      <c r="XU18" s="16"/>
      <c r="XV18" s="16"/>
      <c r="XW18" s="16"/>
      <c r="XX18" s="16"/>
      <c r="XY18" s="16"/>
      <c r="XZ18" s="16"/>
      <c r="YA18" s="16"/>
      <c r="YB18" s="16"/>
      <c r="YC18" s="16"/>
      <c r="YD18" s="16"/>
      <c r="YE18" s="16"/>
      <c r="YF18" s="16"/>
      <c r="YG18" s="16"/>
      <c r="YH18" s="16"/>
      <c r="YI18" s="16"/>
      <c r="YJ18" s="16"/>
      <c r="YK18" s="16"/>
      <c r="YL18" s="16"/>
      <c r="YM18" s="16"/>
      <c r="YN18" s="16"/>
      <c r="YO18" s="16"/>
      <c r="YP18" s="16"/>
      <c r="YQ18" s="16"/>
      <c r="YR18" s="16"/>
      <c r="YS18" s="16"/>
      <c r="YT18" s="16"/>
      <c r="YU18" s="16"/>
      <c r="YV18" s="16"/>
      <c r="YW18" s="16"/>
      <c r="YX18" s="16"/>
      <c r="YY18" s="16"/>
      <c r="YZ18" s="16"/>
      <c r="ZA18" s="16"/>
      <c r="ZB18" s="16"/>
      <c r="ZC18" s="16"/>
      <c r="ZD18" s="16"/>
      <c r="ZE18" s="16"/>
      <c r="ZF18" s="16"/>
      <c r="ZG18" s="16"/>
      <c r="ZH18" s="16"/>
      <c r="ZI18" s="16"/>
      <c r="ZJ18" s="16"/>
      <c r="ZK18" s="16"/>
      <c r="ZL18" s="16"/>
      <c r="ZM18" s="16"/>
      <c r="ZN18" s="16"/>
      <c r="ZO18" s="16"/>
      <c r="ZP18" s="16"/>
      <c r="ZQ18" s="16"/>
      <c r="ZR18" s="16"/>
      <c r="ZS18" s="16"/>
      <c r="ZT18" s="16"/>
      <c r="ZU18" s="16"/>
      <c r="ZV18" s="16"/>
      <c r="ZW18" s="16"/>
      <c r="ZX18" s="16"/>
      <c r="ZY18" s="16"/>
      <c r="ZZ18" s="16"/>
      <c r="AAA18" s="16"/>
      <c r="AAB18" s="16"/>
      <c r="AAC18" s="16"/>
      <c r="AAD18" s="16"/>
      <c r="AAE18" s="16"/>
      <c r="AAF18" s="16"/>
      <c r="AAG18" s="16"/>
      <c r="AAH18" s="16"/>
      <c r="AAI18" s="16"/>
      <c r="AAJ18" s="16"/>
      <c r="AAK18" s="16"/>
      <c r="AAL18" s="16"/>
      <c r="AAM18" s="16"/>
      <c r="AAN18" s="16"/>
      <c r="AAO18" s="16"/>
      <c r="AAP18" s="16"/>
      <c r="AAQ18" s="16"/>
      <c r="AAR18" s="16"/>
      <c r="AAS18" s="16"/>
      <c r="AAT18" s="16"/>
      <c r="AAU18" s="16"/>
      <c r="AAV18" s="16"/>
      <c r="AAW18" s="16"/>
      <c r="AAX18" s="16"/>
      <c r="AAY18" s="16"/>
      <c r="AAZ18" s="16"/>
      <c r="ABA18" s="16"/>
      <c r="ABB18" s="16"/>
      <c r="ABC18" s="16"/>
      <c r="ABD18" s="16"/>
      <c r="ABE18" s="16"/>
      <c r="ABF18" s="16"/>
      <c r="ABG18" s="16"/>
      <c r="ABH18" s="16"/>
      <c r="ABI18" s="16"/>
      <c r="ABJ18" s="16"/>
      <c r="ABK18" s="16"/>
      <c r="ABL18" s="16"/>
      <c r="ABM18" s="16"/>
      <c r="ABN18" s="16"/>
      <c r="ABO18" s="16"/>
      <c r="ABP18" s="16"/>
      <c r="ABQ18" s="16"/>
      <c r="ABR18" s="16"/>
      <c r="ABS18" s="16"/>
      <c r="ABT18" s="16"/>
      <c r="ABU18" s="16"/>
      <c r="ABV18" s="16"/>
      <c r="ABW18" s="16"/>
      <c r="ABX18" s="16"/>
      <c r="ABY18" s="16"/>
      <c r="ABZ18" s="16"/>
      <c r="ACA18" s="16"/>
      <c r="ACB18" s="16"/>
      <c r="ACC18" s="16"/>
      <c r="ACD18" s="16"/>
      <c r="ACE18" s="16"/>
      <c r="ACF18" s="16"/>
      <c r="ACG18" s="16"/>
      <c r="ACH18" s="16"/>
      <c r="ACI18" s="16"/>
      <c r="ACJ18" s="16"/>
      <c r="ACK18" s="16"/>
      <c r="ACL18" s="16"/>
      <c r="ACM18" s="16"/>
      <c r="ACN18" s="16"/>
      <c r="ACO18" s="16"/>
      <c r="ACP18" s="16"/>
      <c r="ACQ18" s="16"/>
      <c r="ACR18" s="16"/>
      <c r="ACS18" s="16"/>
      <c r="ACT18" s="16"/>
      <c r="ACU18" s="16"/>
      <c r="ACV18" s="16"/>
      <c r="ACW18" s="16"/>
      <c r="ACX18" s="16"/>
      <c r="ACY18" s="16"/>
      <c r="ACZ18" s="16"/>
      <c r="ADA18" s="16"/>
      <c r="ADB18" s="16"/>
      <c r="ADC18" s="16"/>
      <c r="ADD18" s="16"/>
      <c r="ADE18" s="16"/>
      <c r="ADF18" s="16"/>
      <c r="ADG18" s="16"/>
      <c r="ADH18" s="16"/>
      <c r="ADI18" s="16"/>
      <c r="ADJ18" s="16"/>
      <c r="ADK18" s="16"/>
      <c r="ADL18" s="16"/>
      <c r="ADM18" s="16"/>
      <c r="ADN18" s="16"/>
      <c r="ADO18" s="16"/>
      <c r="ADP18" s="16"/>
      <c r="ADQ18" s="16"/>
      <c r="ADR18" s="16"/>
      <c r="ADS18" s="16"/>
      <c r="ADT18" s="16"/>
      <c r="ADU18" s="16"/>
      <c r="ADV18" s="16"/>
      <c r="ADW18" s="16"/>
      <c r="ADX18" s="16"/>
      <c r="ADY18" s="16"/>
      <c r="ADZ18" s="16"/>
      <c r="AEA18" s="16"/>
      <c r="AEB18" s="16"/>
      <c r="AEC18" s="16"/>
      <c r="AED18" s="16"/>
      <c r="AEE18" s="16"/>
      <c r="AEF18" s="16"/>
      <c r="AEG18" s="16"/>
      <c r="AEH18" s="16"/>
    </row>
    <row r="19" spans="1:814" x14ac:dyDescent="0.25">
      <c r="AD19" s="25"/>
      <c r="AE19" s="25"/>
      <c r="AF19" s="25"/>
      <c r="AG19" s="25"/>
      <c r="AJ19" s="24"/>
    </row>
    <row r="20" spans="1:814" x14ac:dyDescent="0.25">
      <c r="AD20" s="24"/>
      <c r="AE20" s="24"/>
      <c r="AF20" s="24"/>
      <c r="AG20" s="25"/>
      <c r="AJ20" s="24"/>
    </row>
    <row r="21" spans="1:814" x14ac:dyDescent="0.25">
      <c r="AD21" s="24"/>
      <c r="AE21" s="24"/>
      <c r="AF21" s="24"/>
      <c r="AG21" s="25"/>
      <c r="AJ21" s="24"/>
    </row>
    <row r="22" spans="1:814" x14ac:dyDescent="0.25">
      <c r="AD22" s="24"/>
      <c r="AE22" s="24"/>
      <c r="AF22" s="24"/>
      <c r="AG22" s="25"/>
      <c r="AJ22" s="24"/>
    </row>
    <row r="23" spans="1:814" x14ac:dyDescent="0.25">
      <c r="AD23" s="26"/>
      <c r="AE23" s="26"/>
      <c r="AF23" s="26"/>
      <c r="AG23" s="25"/>
      <c r="AJ23" s="24"/>
    </row>
    <row r="24" spans="1:814" x14ac:dyDescent="0.25">
      <c r="AD24" s="25"/>
      <c r="AE24" s="25"/>
      <c r="AF24" s="25"/>
      <c r="AG24" s="25"/>
      <c r="AJ24" s="24"/>
    </row>
    <row r="25" spans="1:814" x14ac:dyDescent="0.25">
      <c r="AD25" s="25"/>
      <c r="AE25" s="25"/>
      <c r="AF25" s="25"/>
      <c r="AG25" s="25"/>
      <c r="AJ25" s="24"/>
    </row>
    <row r="26" spans="1:814" x14ac:dyDescent="0.25">
      <c r="AD26" s="25"/>
      <c r="AE26" s="25"/>
      <c r="AF26" s="25"/>
      <c r="AG26" s="25"/>
      <c r="AJ26" s="24"/>
    </row>
    <row r="27" spans="1:814" x14ac:dyDescent="0.25">
      <c r="AD27" s="25"/>
      <c r="AE27" s="25"/>
      <c r="AF27" s="25"/>
      <c r="AG27" s="25"/>
      <c r="AJ27" s="24"/>
    </row>
    <row r="28" spans="1:814" x14ac:dyDescent="0.25">
      <c r="AD28" s="25"/>
      <c r="AE28" s="25"/>
      <c r="AF28" s="25"/>
      <c r="AG28" s="25"/>
      <c r="AJ28" s="24"/>
    </row>
    <row r="29" spans="1:814" x14ac:dyDescent="0.25">
      <c r="AD29" s="25"/>
      <c r="AE29" s="25"/>
      <c r="AF29" s="25"/>
      <c r="AG29" s="25"/>
      <c r="AJ29" s="24"/>
    </row>
    <row r="30" spans="1:814" x14ac:dyDescent="0.25">
      <c r="AD30" s="25"/>
      <c r="AE30" s="25"/>
      <c r="AF30" s="25"/>
      <c r="AG30" s="25"/>
      <c r="AJ30" s="24"/>
    </row>
    <row r="31" spans="1:814" x14ac:dyDescent="0.25">
      <c r="AJ31" s="24"/>
    </row>
    <row r="32" spans="1:814" x14ac:dyDescent="0.25">
      <c r="AJ32" s="24"/>
    </row>
    <row r="33" spans="36:36" x14ac:dyDescent="0.25">
      <c r="AJ33" s="24"/>
    </row>
    <row r="34" spans="36:36" x14ac:dyDescent="0.25">
      <c r="AJ34" s="26"/>
    </row>
    <row r="35" spans="36:36" x14ac:dyDescent="0.25">
      <c r="AJ35" s="30"/>
    </row>
    <row r="36" spans="36:36" x14ac:dyDescent="0.25">
      <c r="AJ36" s="31"/>
    </row>
    <row r="37" spans="36:36" x14ac:dyDescent="0.25">
      <c r="AJ37" s="24"/>
    </row>
    <row r="38" spans="36:36" x14ac:dyDescent="0.25">
      <c r="AJ38" s="24"/>
    </row>
    <row r="39" spans="36:36" x14ac:dyDescent="0.25">
      <c r="AJ39" s="24"/>
    </row>
    <row r="40" spans="36:36" x14ac:dyDescent="0.25">
      <c r="AJ40" s="24"/>
    </row>
    <row r="41" spans="36:36" x14ac:dyDescent="0.25">
      <c r="AJ41" s="24"/>
    </row>
    <row r="42" spans="36:36" x14ac:dyDescent="0.25">
      <c r="AJ42" s="24"/>
    </row>
    <row r="43" spans="36:36" x14ac:dyDescent="0.25">
      <c r="AJ43" s="24"/>
    </row>
    <row r="44" spans="36:36" x14ac:dyDescent="0.25">
      <c r="AJ44" s="24"/>
    </row>
    <row r="45" spans="36:36" x14ac:dyDescent="0.25">
      <c r="AJ45" s="24"/>
    </row>
    <row r="46" spans="36:36" x14ac:dyDescent="0.25">
      <c r="AJ46" s="24"/>
    </row>
    <row r="47" spans="36:36" x14ac:dyDescent="0.25">
      <c r="AJ47" s="30"/>
    </row>
    <row r="48" spans="36:36" x14ac:dyDescent="0.25">
      <c r="AJ48" s="30"/>
    </row>
    <row r="49" spans="36:36" x14ac:dyDescent="0.25">
      <c r="AJ49" s="30"/>
    </row>
    <row r="50" spans="36:36" x14ac:dyDescent="0.25">
      <c r="AJ50" s="30"/>
    </row>
  </sheetData>
  <pageMargins left="0.70866141732283472" right="0.70866141732283472" top="0.74803149606299213" bottom="0.74803149606299213" header="0.31496062992125984" footer="0.31496062992125984"/>
  <pageSetup paperSize="9" scale="7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Spr. z Sytuacji Finansowej</vt:lpstr>
      <vt:lpstr>Spr. z Całk. Dochodów 1</vt:lpstr>
      <vt:lpstr>Spr z Całk. Dochodów 2</vt:lpstr>
      <vt:lpstr>Spr z Przepł. Pieniężnych</vt:lpstr>
      <vt:lpstr>'Spr z Przepł. Pieniężnych'!Obszar_wydruku</vt:lpstr>
      <vt:lpstr>'Spr. z Całk. Dochodów 1'!Obszar_wydruku</vt:lpstr>
      <vt:lpstr>'Spr. z Sytuacji Finansowej'!Obszar_wydruku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Gelo</dc:creator>
  <cp:lastModifiedBy>User</cp:lastModifiedBy>
  <cp:lastPrinted>2016-11-24T13:44:21Z</cp:lastPrinted>
  <dcterms:created xsi:type="dcterms:W3CDTF">2016-07-18T12:28:27Z</dcterms:created>
  <dcterms:modified xsi:type="dcterms:W3CDTF">2024-04-23T17:14:21Z</dcterms:modified>
</cp:coreProperties>
</file>